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nationalenergyso.sharepoint.com/sites/GRP-INT-UK-CodeAdministrator/CUSC/3. CUSC Modifications/CMP417 - CUSC Section 15 (NC)/5. Workgroup Consultation/"/>
    </mc:Choice>
  </mc:AlternateContent>
  <xr:revisionPtr revIDLastSave="21" documentId="8_{04E108BE-1C03-4BEC-AC94-3B67ED1A9A74}" xr6:coauthVersionLast="47" xr6:coauthVersionMax="47" xr10:uidLastSave="{D53B31FC-57A4-422A-A988-FC9EC2290F34}"/>
  <bookViews>
    <workbookView minimized="1" xWindow="1520" yWindow="1520" windowWidth="14400" windowHeight="7360" firstSheet="2" activeTab="4" xr2:uid="{97AD6761-AAEB-471C-AD74-3881ED14C39D}"/>
  </bookViews>
  <sheets>
    <sheet name="Totals" sheetId="10" r:id="rId1"/>
    <sheet name="User input - Stage 1" sheetId="2" r:id="rId2"/>
    <sheet name="User input - Stage 2" sheetId="8" r:id="rId3"/>
    <sheet name="User input - Stage 3" sheetId="11" r:id="rId4"/>
    <sheet name="ETYS zone" sheetId="6" r:id="rId5"/>
    <sheet name="Zonal charges" sheetId="3" r:id="rId6"/>
    <sheet name="LARF examples" sheetId="4" r:id="rId7"/>
    <sheet name="MITS node explainer" sheetId="7"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9" i="11" l="1"/>
  <c r="J28" i="11"/>
  <c r="H28" i="11"/>
  <c r="J27" i="11"/>
  <c r="H27" i="11"/>
  <c r="J26" i="11"/>
  <c r="H26" i="11"/>
  <c r="J25" i="11"/>
  <c r="H25" i="11"/>
  <c r="J24" i="11"/>
  <c r="H24" i="11"/>
  <c r="J23" i="11"/>
  <c r="H23" i="11"/>
  <c r="H22" i="11"/>
  <c r="J22" i="11" s="1"/>
  <c r="J29" i="11" s="1"/>
  <c r="D17" i="11"/>
  <c r="D34" i="11" s="1"/>
  <c r="D6" i="10" s="1"/>
  <c r="J16" i="11"/>
  <c r="H16" i="11"/>
  <c r="J15" i="11"/>
  <c r="H15" i="11"/>
  <c r="J14" i="11"/>
  <c r="H14" i="11"/>
  <c r="J13" i="11"/>
  <c r="H13" i="11"/>
  <c r="J12" i="11"/>
  <c r="H12" i="11"/>
  <c r="H11" i="11"/>
  <c r="J11" i="11" s="1"/>
  <c r="D6" i="11"/>
  <c r="D39" i="11" s="1"/>
  <c r="E12" i="10" s="1"/>
  <c r="H23" i="8"/>
  <c r="H24" i="8"/>
  <c r="H25" i="8"/>
  <c r="H26" i="8"/>
  <c r="H27" i="8"/>
  <c r="H28" i="8"/>
  <c r="H22" i="8"/>
  <c r="J22" i="8" s="1"/>
  <c r="H12" i="8"/>
  <c r="H13" i="8"/>
  <c r="H14" i="8"/>
  <c r="H15" i="8"/>
  <c r="H16" i="8"/>
  <c r="H11" i="8"/>
  <c r="J11" i="8" s="1"/>
  <c r="D4" i="10"/>
  <c r="J28" i="8"/>
  <c r="J27" i="8"/>
  <c r="J26" i="8"/>
  <c r="J25" i="8"/>
  <c r="J24" i="8"/>
  <c r="J23" i="8"/>
  <c r="I23" i="2"/>
  <c r="I24" i="2"/>
  <c r="I25" i="2"/>
  <c r="I26" i="2"/>
  <c r="I27" i="2"/>
  <c r="I28" i="2"/>
  <c r="I22" i="2"/>
  <c r="D29" i="8"/>
  <c r="D17" i="8"/>
  <c r="J16" i="8"/>
  <c r="J15" i="8"/>
  <c r="J14" i="8"/>
  <c r="J13" i="8"/>
  <c r="J12" i="8"/>
  <c r="D6" i="8"/>
  <c r="D39" i="8" s="1"/>
  <c r="E11" i="10" s="1"/>
  <c r="D29" i="2"/>
  <c r="D17" i="2"/>
  <c r="G23" i="2"/>
  <c r="G24" i="2"/>
  <c r="G25" i="2"/>
  <c r="G26" i="2"/>
  <c r="G27" i="2"/>
  <c r="G28" i="2"/>
  <c r="G22" i="2"/>
  <c r="G12" i="2"/>
  <c r="I12" i="2" s="1"/>
  <c r="G13" i="2"/>
  <c r="I13" i="2" s="1"/>
  <c r="G14" i="2"/>
  <c r="I14" i="2" s="1"/>
  <c r="G15" i="2"/>
  <c r="I15" i="2" s="1"/>
  <c r="G16" i="2"/>
  <c r="I16" i="2" s="1"/>
  <c r="G11" i="2"/>
  <c r="I11" i="2" s="1"/>
  <c r="D6" i="2"/>
  <c r="J17" i="11" l="1"/>
  <c r="D38" i="11"/>
  <c r="J29" i="8"/>
  <c r="D34" i="8"/>
  <c r="D5" i="10" s="1"/>
  <c r="D7" i="10" s="1"/>
  <c r="D34" i="2"/>
  <c r="J17" i="8"/>
  <c r="I29" i="2"/>
  <c r="I17" i="2"/>
  <c r="D39" i="2"/>
  <c r="E10" i="10" s="1"/>
  <c r="E13" i="10" s="1"/>
  <c r="D40" i="11" l="1"/>
  <c r="D12" i="10"/>
  <c r="D38" i="8"/>
  <c r="D38" i="2"/>
  <c r="D40" i="2" l="1"/>
  <c r="D10" i="10"/>
  <c r="D40" i="8"/>
  <c r="D11" i="10"/>
  <c r="D13" i="10" s="1"/>
  <c r="F13" i="10" s="1"/>
</calcChain>
</file>

<file path=xl/sharedStrings.xml><?xml version="1.0" encoding="utf-8"?>
<sst xmlns="http://schemas.openxmlformats.org/spreadsheetml/2006/main" count="355" uniqueCount="180">
  <si>
    <t>Final Sums</t>
  </si>
  <si>
    <t>Liability £m</t>
  </si>
  <si>
    <t>Stage 1</t>
  </si>
  <si>
    <t>Stage 2</t>
  </si>
  <si>
    <t>Stage 3</t>
  </si>
  <si>
    <t>Total</t>
  </si>
  <si>
    <t>CMP417</t>
  </si>
  <si>
    <t>Attributable £m</t>
  </si>
  <si>
    <t>Wider £m*</t>
  </si>
  <si>
    <r>
      <t xml:space="preserve">*Calculated on the basis of the </t>
    </r>
    <r>
      <rPr>
        <i/>
        <sz val="11"/>
        <color theme="1"/>
        <rFont val="Calibri"/>
        <family val="2"/>
      </rPr>
      <t>additional</t>
    </r>
    <r>
      <rPr>
        <sz val="11"/>
        <color theme="1"/>
        <rFont val="Calibri"/>
        <family val="2"/>
      </rPr>
      <t xml:space="preserve"> capacity at each stage</t>
    </r>
  </si>
  <si>
    <t>User input</t>
  </si>
  <si>
    <t>Calculated</t>
  </si>
  <si>
    <t>User connection details</t>
  </si>
  <si>
    <t>Demand Capacity (MW)</t>
  </si>
  <si>
    <t>ETYS zone</t>
  </si>
  <si>
    <t>A6</t>
  </si>
  <si>
    <t>ETYS zonal charge (£/MW)</t>
  </si>
  <si>
    <t>Transmission connection asset works - Stage 1</t>
  </si>
  <si>
    <t>Work element</t>
  </si>
  <si>
    <t>Cost (£m)</t>
  </si>
  <si>
    <t>Capacity (MW)</t>
  </si>
  <si>
    <t>Beyond nearest MITS node? (See explainer worksheet)</t>
  </si>
  <si>
    <t>SIF</t>
  </si>
  <si>
    <t>LARF*</t>
  </si>
  <si>
    <t>Attributable Works Cancellation amount (£m)</t>
  </si>
  <si>
    <t>2x 132kV bays (2000A) on switchboard extn</t>
  </si>
  <si>
    <t>No</t>
  </si>
  <si>
    <t>Spare</t>
  </si>
  <si>
    <t>Yes</t>
  </si>
  <si>
    <t>*See 'LARF examples' worksheet for example figures</t>
  </si>
  <si>
    <t>Transmission reinforcement works - Stage 1</t>
  </si>
  <si>
    <t>132kV switchboard extn, inc bus-section</t>
  </si>
  <si>
    <t>1x new 240MVA SGT</t>
  </si>
  <si>
    <t>1x400kV SGT bay (4000A)</t>
  </si>
  <si>
    <t>Final sums</t>
  </si>
  <si>
    <t>Category</t>
  </si>
  <si>
    <t>£m</t>
  </si>
  <si>
    <t>Total liability</t>
  </si>
  <si>
    <t>Total Attributable liability</t>
  </si>
  <si>
    <t>Wider liability</t>
  </si>
  <si>
    <t xml:space="preserve">Total </t>
  </si>
  <si>
    <t>Total Demand Capacity (MW)</t>
  </si>
  <si>
    <t>Additional Demand Capacity (MW)</t>
  </si>
  <si>
    <t>Additional capacity added in this stage</t>
  </si>
  <si>
    <t>Transmission connection asset works - Stage 2</t>
  </si>
  <si>
    <t>SIF based on Total or Additional capacity?</t>
  </si>
  <si>
    <t>Transmission reinforcement works - Stage 2</t>
  </si>
  <si>
    <t>SGT 132kV tails upgrade to 240MVA</t>
  </si>
  <si>
    <t>400kV OHL double circuit reconductoring</t>
  </si>
  <si>
    <t>A1</t>
  </si>
  <si>
    <t>From the 2024/25 Wider Cancellation Charge Statement, effective from 1st April 2024</t>
  </si>
  <si>
    <t>https://www.neso.energy/document/301936/download</t>
  </si>
  <si>
    <t>Zone</t>
  </si>
  <si>
    <t>Tariff (£/MW)</t>
  </si>
  <si>
    <t>A2</t>
  </si>
  <si>
    <t>A3</t>
  </si>
  <si>
    <t>A4</t>
  </si>
  <si>
    <t>A5</t>
  </si>
  <si>
    <t>A7</t>
  </si>
  <si>
    <t>A8</t>
  </si>
  <si>
    <t>A9</t>
  </si>
  <si>
    <t>B1</t>
  </si>
  <si>
    <t>B2</t>
  </si>
  <si>
    <t>B3</t>
  </si>
  <si>
    <t>B4</t>
  </si>
  <si>
    <t>C1</t>
  </si>
  <si>
    <t>C2</t>
  </si>
  <si>
    <t>C3</t>
  </si>
  <si>
    <t>C4</t>
  </si>
  <si>
    <t>C5</t>
  </si>
  <si>
    <t>C6</t>
  </si>
  <si>
    <t>C7</t>
  </si>
  <si>
    <t>C9</t>
  </si>
  <si>
    <t>D4</t>
  </si>
  <si>
    <t>D5</t>
  </si>
  <si>
    <t>D6</t>
  </si>
  <si>
    <t>E1</t>
  </si>
  <si>
    <t>E6</t>
  </si>
  <si>
    <t>E7</t>
  </si>
  <si>
    <t>E8</t>
  </si>
  <si>
    <t>F6</t>
  </si>
  <si>
    <t>G1</t>
  </si>
  <si>
    <t>G5</t>
  </si>
  <si>
    <t>G6</t>
  </si>
  <si>
    <t>G7</t>
  </si>
  <si>
    <t>H1</t>
  </si>
  <si>
    <t>H2</t>
  </si>
  <si>
    <t>H6</t>
  </si>
  <si>
    <t>J1</t>
  </si>
  <si>
    <t>J2</t>
  </si>
  <si>
    <t>J3</t>
  </si>
  <si>
    <t>J4</t>
  </si>
  <si>
    <t>J5</t>
  </si>
  <si>
    <t>J6</t>
  </si>
  <si>
    <t>J7</t>
  </si>
  <si>
    <t>J8</t>
  </si>
  <si>
    <t>K1</t>
  </si>
  <si>
    <t>K2</t>
  </si>
  <si>
    <t>K4</t>
  </si>
  <si>
    <t>K5</t>
  </si>
  <si>
    <t>K6</t>
  </si>
  <si>
    <t>L1</t>
  </si>
  <si>
    <t>L2</t>
  </si>
  <si>
    <t>L3</t>
  </si>
  <si>
    <t>L5</t>
  </si>
  <si>
    <t>L7</t>
  </si>
  <si>
    <t>L8</t>
  </si>
  <si>
    <t>M4</t>
  </si>
  <si>
    <t>M5</t>
  </si>
  <si>
    <t>M6</t>
  </si>
  <si>
    <t>M7</t>
  </si>
  <si>
    <t>M8</t>
  </si>
  <si>
    <t>N1</t>
  </si>
  <si>
    <t>N2</t>
  </si>
  <si>
    <t>N3</t>
  </si>
  <si>
    <t>N4</t>
  </si>
  <si>
    <t>N5</t>
  </si>
  <si>
    <t>N6</t>
  </si>
  <si>
    <t>N7</t>
  </si>
  <si>
    <t>N8</t>
  </si>
  <si>
    <t>P1</t>
  </si>
  <si>
    <t>P2</t>
  </si>
  <si>
    <t>P3</t>
  </si>
  <si>
    <t>P4</t>
  </si>
  <si>
    <t>P5</t>
  </si>
  <si>
    <t>P6</t>
  </si>
  <si>
    <t>P7</t>
  </si>
  <si>
    <t>P8</t>
  </si>
  <si>
    <t>Q2</t>
  </si>
  <si>
    <t>Q4</t>
  </si>
  <si>
    <t>Q5</t>
  </si>
  <si>
    <t>Q6</t>
  </si>
  <si>
    <t>Q7</t>
  </si>
  <si>
    <t>Q8</t>
  </si>
  <si>
    <t>R4</t>
  </si>
  <si>
    <t>R5</t>
  </si>
  <si>
    <t>R6</t>
  </si>
  <si>
    <t>S5</t>
  </si>
  <si>
    <t>S6</t>
  </si>
  <si>
    <t>T1</t>
  </si>
  <si>
    <t>T2</t>
  </si>
  <si>
    <t>T3</t>
  </si>
  <si>
    <t>T4</t>
  </si>
  <si>
    <t>T5</t>
  </si>
  <si>
    <t>T6</t>
  </si>
  <si>
    <t xml:space="preserve">Type of Asset/Reinforcement Scheme </t>
  </si>
  <si>
    <t>Typical LARF</t>
  </si>
  <si>
    <t>Cable circuit to site (sole use)</t>
  </si>
  <si>
    <t>10-35%</t>
  </si>
  <si>
    <t>~100%</t>
  </si>
  <si>
    <t xml:space="preserve">Only applicable in Scotland </t>
  </si>
  <si>
    <t>OHL circuit to site (sole use)</t>
  </si>
  <si>
    <t>20-35%</t>
  </si>
  <si>
    <t>Only applicable in Scotland</t>
  </si>
  <si>
    <t>New Substation on site (sole use)</t>
  </si>
  <si>
    <t xml:space="preserve">Only applicable in Scotland. </t>
  </si>
  <si>
    <t>New substation - H1 (not sole use)</t>
  </si>
  <si>
    <t>Varies depending on substation type and works - would normally be based on either busbar capability OR transformer capability. See two rows below.</t>
  </si>
  <si>
    <t>Bay Extension at existing substation</t>
  </si>
  <si>
    <t>20-40%</t>
  </si>
  <si>
    <t>TEC (MW) / Busbar rating</t>
  </si>
  <si>
    <t>400kV or 275kV busbars would usually be rated to 4000A or 5000A</t>
  </si>
  <si>
    <t>kA x kV x ³√</t>
  </si>
  <si>
    <t>Transformer upgrade at existing substation</t>
  </si>
  <si>
    <t>(TEC (MW))/(New Transformer capacity(MVA))</t>
  </si>
  <si>
    <t>SIF will usually be based on new N-1 transformer capacity (i.e. if replacing 2 x 240MVA SGTs with 2 x 380MVA firm capacity the SIF would be based on 380MVA)</t>
  </si>
  <si>
    <t>Wider network upgrade - OHL Reconductoring</t>
  </si>
  <si>
    <t xml:space="preserve">Scheme specific - depends on works required, hard to challenge. </t>
  </si>
  <si>
    <t>(TEC (MW))/(New OHL Rating (MVA))</t>
  </si>
  <si>
    <t>If double circuit, SIF will usually be based on new N-1 capacity (i.e. capacity of a single circuit)</t>
  </si>
  <si>
    <t>Wider network upgrade - new OHL circuit</t>
  </si>
  <si>
    <t>&gt;20%</t>
  </si>
  <si>
    <t>Notes:</t>
  </si>
  <si>
    <t>Each TO is responsible for determining their own LARF and SIF values.  LARF values are particularly opaque and differ significantly between TOs for similar types of Asset.  The main differences are noted below:</t>
  </si>
  <si>
    <t xml:space="preserve">Important:  The LARF should be consistent for a specific reinforcement scheme for ALL customers who have that scheme in their attributable works.  </t>
  </si>
  <si>
    <r>
      <t>~5-25%</t>
    </r>
    <r>
      <rPr>
        <vertAlign val="superscript"/>
        <sz val="11"/>
        <color rgb="FF000000"/>
        <rFont val="Poppins"/>
      </rPr>
      <t>1</t>
    </r>
  </si>
  <si>
    <r>
      <t>~5-40%</t>
    </r>
    <r>
      <rPr>
        <vertAlign val="superscript"/>
        <sz val="11"/>
        <color rgb="FF000000"/>
        <rFont val="Poppins"/>
      </rPr>
      <t>2</t>
    </r>
  </si>
  <si>
    <r>
      <t>&gt;20%</t>
    </r>
    <r>
      <rPr>
        <vertAlign val="superscript"/>
        <sz val="11"/>
        <color rgb="FF000000"/>
        <rFont val="Poppins"/>
      </rPr>
      <t>2</t>
    </r>
  </si>
  <si>
    <r>
      <t xml:space="preserve">1 </t>
    </r>
    <r>
      <rPr>
        <sz val="9"/>
        <color rgb="FF000000"/>
        <rFont val="Poppins"/>
      </rPr>
      <t>SSEN typically have higher LARF values than SPT for this component.</t>
    </r>
  </si>
  <si>
    <r>
      <t xml:space="preserve">2 </t>
    </r>
    <r>
      <rPr>
        <sz val="9"/>
        <color rgb="FF000000"/>
        <rFont val="Poppins"/>
      </rPr>
      <t xml:space="preserve">NGET also typically have higher LARF values for new substation assets - could be up to 80% in the event of upgrades at exisitng substations.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</si>
</sst>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5" x14ac:knownFonts="1">
    <font>
      <sz val="11"/>
      <color theme="1"/>
      <name val="Calibri"/>
      <family val="2"/>
    </font>
    <font>
      <sz val="11"/>
      <color theme="1"/>
      <name val="Calibri"/>
      <family val="2"/>
    </font>
    <font>
      <b/>
      <sz val="11"/>
      <color theme="1"/>
      <name val="Calibri"/>
      <family val="2"/>
    </font>
    <font>
      <b/>
      <i/>
      <sz val="11"/>
      <color theme="1"/>
      <name val="Calibri"/>
      <family val="2"/>
    </font>
    <font>
      <sz val="8"/>
      <name val="Calibri"/>
      <family val="2"/>
    </font>
    <font>
      <b/>
      <sz val="11"/>
      <color rgb="FFFF0000"/>
      <name val="Calibri"/>
      <family val="2"/>
    </font>
    <font>
      <u/>
      <sz val="11"/>
      <color theme="10"/>
      <name val="Calibri"/>
      <family val="2"/>
    </font>
    <font>
      <i/>
      <sz val="11"/>
      <color theme="1"/>
      <name val="Calibri"/>
      <family val="2"/>
    </font>
    <font>
      <sz val="11"/>
      <color theme="1"/>
      <name val="Poppins"/>
    </font>
    <font>
      <b/>
      <sz val="11"/>
      <color theme="1"/>
      <name val="Poppins"/>
    </font>
    <font>
      <i/>
      <sz val="11"/>
      <color theme="1"/>
      <name val="Poppins"/>
    </font>
    <font>
      <b/>
      <i/>
      <sz val="11"/>
      <color theme="1"/>
      <name val="Poppins"/>
    </font>
    <font>
      <u/>
      <sz val="11"/>
      <color theme="10"/>
      <name val="Poppins"/>
    </font>
    <font>
      <b/>
      <sz val="11"/>
      <color rgb="FFFFFFFF"/>
      <name val="Poppins"/>
    </font>
    <font>
      <sz val="18"/>
      <name val="Poppins"/>
    </font>
    <font>
      <sz val="11"/>
      <color rgb="FF000000"/>
      <name val="Poppins"/>
    </font>
    <font>
      <i/>
      <sz val="9"/>
      <color rgb="FF000000"/>
      <name val="Poppins"/>
    </font>
    <font>
      <vertAlign val="superscript"/>
      <sz val="11"/>
      <color rgb="FF000000"/>
      <name val="Poppins"/>
    </font>
    <font>
      <sz val="9"/>
      <color rgb="FF000000"/>
      <name val="Poppins"/>
    </font>
    <font>
      <sz val="8"/>
      <name val="Poppins"/>
    </font>
    <font>
      <sz val="8"/>
      <color rgb="FF000000"/>
      <name val="Poppins"/>
    </font>
    <font>
      <b/>
      <u/>
      <sz val="9"/>
      <color rgb="FF000000"/>
      <name val="Poppins"/>
    </font>
    <font>
      <vertAlign val="superscript"/>
      <sz val="9"/>
      <color rgb="FF000000"/>
      <name val="Poppins"/>
    </font>
    <font>
      <b/>
      <sz val="9"/>
      <color rgb="FF000000"/>
      <name val="Poppins"/>
    </font>
    <font>
      <b/>
      <sz val="11"/>
      <color rgb="FFFF0000"/>
      <name val="Poppins"/>
    </font>
  </fonts>
  <fills count="5">
    <fill>
      <patternFill patternType="none"/>
    </fill>
    <fill>
      <patternFill patternType="gray125"/>
    </fill>
    <fill>
      <patternFill patternType="solid">
        <fgColor rgb="FF002060"/>
        <bgColor indexed="64"/>
      </patternFill>
    </fill>
    <fill>
      <patternFill patternType="solid">
        <fgColor rgb="FF00B0F0"/>
        <bgColor indexed="64"/>
      </patternFill>
    </fill>
    <fill>
      <patternFill patternType="solid">
        <fgColor theme="0" tint="-0.249977111117893"/>
        <bgColor indexed="64"/>
      </patternFill>
    </fill>
  </fills>
  <borders count="1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style="thin">
        <color rgb="FF7F7F7F"/>
      </left>
      <right style="thin">
        <color rgb="FF7F7F7F"/>
      </right>
      <top style="thin">
        <color rgb="FFFFFFFF"/>
      </top>
      <bottom style="thin">
        <color rgb="FF7F7F7F"/>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0" fontId="6" fillId="0" borderId="0" applyNumberFormat="0" applyFill="0" applyBorder="0" applyAlignment="0" applyProtection="0"/>
  </cellStyleXfs>
  <cellXfs count="73">
    <xf numFmtId="0" fontId="0" fillId="0" borderId="0" xfId="0"/>
    <xf numFmtId="0" fontId="0" fillId="0" borderId="2" xfId="0" applyBorder="1"/>
    <xf numFmtId="0" fontId="2" fillId="0" borderId="0" xfId="0" applyFont="1"/>
    <xf numFmtId="0" fontId="2" fillId="0" borderId="2" xfId="0" applyFont="1" applyBorder="1"/>
    <xf numFmtId="0" fontId="2" fillId="0" borderId="2" xfId="0" applyFont="1" applyBorder="1" applyAlignment="1">
      <alignment wrapText="1"/>
    </xf>
    <xf numFmtId="0" fontId="0" fillId="3" borderId="2" xfId="0" applyFill="1" applyBorder="1"/>
    <xf numFmtId="0" fontId="0" fillId="4" borderId="2" xfId="0" applyFill="1" applyBorder="1"/>
    <xf numFmtId="0" fontId="0" fillId="3" borderId="0" xfId="0" applyFill="1"/>
    <xf numFmtId="0" fontId="0" fillId="4" borderId="0" xfId="0" applyFill="1"/>
    <xf numFmtId="0" fontId="0" fillId="3" borderId="2" xfId="1" applyNumberFormat="1" applyFont="1" applyFill="1" applyBorder="1"/>
    <xf numFmtId="0" fontId="0" fillId="0" borderId="2" xfId="0" applyBorder="1" applyAlignment="1">
      <alignment horizontal="right"/>
    </xf>
    <xf numFmtId="164" fontId="0" fillId="4" borderId="2" xfId="0" applyNumberFormat="1" applyFill="1" applyBorder="1"/>
    <xf numFmtId="164" fontId="0" fillId="4" borderId="9" xfId="0" applyNumberFormat="1" applyFill="1" applyBorder="1"/>
    <xf numFmtId="164" fontId="2" fillId="0" borderId="2" xfId="0" applyNumberFormat="1" applyFont="1" applyBorder="1"/>
    <xf numFmtId="0" fontId="2" fillId="4" borderId="2" xfId="0" applyFont="1" applyFill="1" applyBorder="1"/>
    <xf numFmtId="164" fontId="0" fillId="4" borderId="2" xfId="0" applyNumberFormat="1" applyFill="1" applyBorder="1" applyAlignment="1">
      <alignment horizontal="right"/>
    </xf>
    <xf numFmtId="164" fontId="2" fillId="4" borderId="2" xfId="0" applyNumberFormat="1" applyFont="1" applyFill="1" applyBorder="1"/>
    <xf numFmtId="0" fontId="0" fillId="3" borderId="2" xfId="0" applyFill="1" applyBorder="1" applyAlignment="1">
      <alignment horizontal="right"/>
    </xf>
    <xf numFmtId="164" fontId="0" fillId="4" borderId="2" xfId="0" applyNumberFormat="1" applyFill="1" applyBorder="1" applyAlignment="1">
      <alignment horizontal="left"/>
    </xf>
    <xf numFmtId="0" fontId="0" fillId="0" borderId="10" xfId="0" applyBorder="1"/>
    <xf numFmtId="164" fontId="0" fillId="0" borderId="2" xfId="0" applyNumberFormat="1" applyBorder="1"/>
    <xf numFmtId="164" fontId="0" fillId="0" borderId="0" xfId="0" applyNumberFormat="1"/>
    <xf numFmtId="164" fontId="0" fillId="0" borderId="10" xfId="0" applyNumberFormat="1" applyBorder="1"/>
    <xf numFmtId="0" fontId="5" fillId="0" borderId="2" xfId="0" applyFont="1" applyBorder="1"/>
    <xf numFmtId="164" fontId="5" fillId="0" borderId="2" xfId="0" applyNumberFormat="1" applyFont="1" applyBorder="1"/>
    <xf numFmtId="0" fontId="8" fillId="0" borderId="0" xfId="0" applyFont="1"/>
    <xf numFmtId="0" fontId="8" fillId="3" borderId="0" xfId="0" applyFont="1" applyFill="1"/>
    <xf numFmtId="0" fontId="8" fillId="4" borderId="0" xfId="0" applyFont="1" applyFill="1"/>
    <xf numFmtId="0" fontId="9" fillId="0" borderId="0" xfId="0" applyFont="1"/>
    <xf numFmtId="0" fontId="8" fillId="0" borderId="2" xfId="0" applyFont="1" applyBorder="1"/>
    <xf numFmtId="0" fontId="8" fillId="3" borderId="2" xfId="0" applyFont="1" applyFill="1" applyBorder="1"/>
    <xf numFmtId="0" fontId="8" fillId="3" borderId="2" xfId="0" applyFont="1" applyFill="1" applyBorder="1" applyAlignment="1">
      <alignment horizontal="right"/>
    </xf>
    <xf numFmtId="0" fontId="8" fillId="4" borderId="2" xfId="0" applyFont="1" applyFill="1" applyBorder="1"/>
    <xf numFmtId="0" fontId="9" fillId="0" borderId="2" xfId="0" applyFont="1" applyBorder="1"/>
    <xf numFmtId="0" fontId="9" fillId="0" borderId="2" xfId="0" applyFont="1" applyBorder="1" applyAlignment="1">
      <alignment wrapText="1"/>
    </xf>
    <xf numFmtId="164" fontId="8" fillId="4" borderId="2" xfId="0" applyNumberFormat="1" applyFont="1" applyFill="1" applyBorder="1"/>
    <xf numFmtId="0" fontId="8" fillId="3" borderId="2" xfId="1" applyNumberFormat="1" applyFont="1" applyFill="1" applyBorder="1"/>
    <xf numFmtId="0" fontId="8" fillId="0" borderId="2" xfId="0" applyFont="1" applyBorder="1" applyAlignment="1">
      <alignment horizontal="right"/>
    </xf>
    <xf numFmtId="164" fontId="8" fillId="4" borderId="9" xfId="0" applyNumberFormat="1" applyFont="1" applyFill="1" applyBorder="1"/>
    <xf numFmtId="0" fontId="9" fillId="4" borderId="2" xfId="0" applyFont="1" applyFill="1" applyBorder="1"/>
    <xf numFmtId="164" fontId="8" fillId="4" borderId="2" xfId="0" applyNumberFormat="1" applyFont="1" applyFill="1" applyBorder="1" applyAlignment="1">
      <alignment horizontal="right"/>
    </xf>
    <xf numFmtId="164" fontId="9" fillId="4" borderId="2" xfId="0" applyNumberFormat="1" applyFont="1" applyFill="1" applyBorder="1"/>
    <xf numFmtId="0" fontId="12" fillId="0" borderId="0" xfId="2" applyFont="1"/>
    <xf numFmtId="0" fontId="13" fillId="2" borderId="3" xfId="0" applyFont="1" applyFill="1" applyBorder="1" applyAlignment="1">
      <alignment horizontal="center" vertical="center" wrapText="1" readingOrder="1"/>
    </xf>
    <xf numFmtId="0" fontId="14" fillId="2" borderId="3" xfId="0" applyFont="1" applyFill="1" applyBorder="1" applyAlignment="1">
      <alignment horizontal="center" vertical="center" wrapText="1"/>
    </xf>
    <xf numFmtId="0" fontId="15" fillId="0" borderId="4" xfId="0" applyFont="1" applyBorder="1" applyAlignment="1">
      <alignment horizontal="left" vertical="center" wrapText="1" readingOrder="1"/>
    </xf>
    <xf numFmtId="0" fontId="15" fillId="0" borderId="4" xfId="0" applyFont="1" applyBorder="1" applyAlignment="1">
      <alignment horizontal="center" vertical="center" wrapText="1" readingOrder="1"/>
    </xf>
    <xf numFmtId="0" fontId="16" fillId="0" borderId="4" xfId="0" applyFont="1" applyBorder="1" applyAlignment="1">
      <alignment horizontal="left" vertical="center" wrapText="1" readingOrder="1"/>
    </xf>
    <xf numFmtId="0" fontId="15" fillId="0" borderId="1" xfId="0" applyFont="1" applyBorder="1" applyAlignment="1">
      <alignment horizontal="left" vertical="center" wrapText="1" readingOrder="1"/>
    </xf>
    <xf numFmtId="0" fontId="15" fillId="0" borderId="1" xfId="0" applyFont="1" applyBorder="1" applyAlignment="1">
      <alignment horizontal="center" vertical="center" wrapText="1" readingOrder="1"/>
    </xf>
    <xf numFmtId="0" fontId="16" fillId="0" borderId="1" xfId="0" applyFont="1" applyBorder="1" applyAlignment="1">
      <alignment horizontal="left" vertical="center" wrapText="1" readingOrder="1"/>
    </xf>
    <xf numFmtId="0" fontId="18" fillId="0" borderId="7" xfId="0" applyFont="1" applyBorder="1" applyAlignment="1">
      <alignment horizontal="center" vertical="center" wrapText="1" readingOrder="1"/>
    </xf>
    <xf numFmtId="0" fontId="18" fillId="0" borderId="8" xfId="0" applyFont="1" applyBorder="1" applyAlignment="1">
      <alignment horizontal="center" vertical="center" wrapText="1" readingOrder="1"/>
    </xf>
    <xf numFmtId="0" fontId="19" fillId="0" borderId="1" xfId="0" applyFont="1" applyBorder="1" applyAlignment="1">
      <alignment horizontal="left" vertical="center" wrapText="1" readingOrder="1"/>
    </xf>
    <xf numFmtId="0" fontId="18" fillId="0" borderId="1" xfId="0" applyFont="1" applyBorder="1" applyAlignment="1">
      <alignment horizontal="center" vertical="center" wrapText="1" readingOrder="1"/>
    </xf>
    <xf numFmtId="0" fontId="20" fillId="0" borderId="1" xfId="0" applyFont="1" applyBorder="1" applyAlignment="1">
      <alignment horizontal="left" vertical="center" wrapText="1" readingOrder="1"/>
    </xf>
    <xf numFmtId="0" fontId="21" fillId="0" borderId="0" xfId="0" applyFont="1" applyAlignment="1">
      <alignment horizontal="left" vertical="center" readingOrder="1"/>
    </xf>
    <xf numFmtId="0" fontId="8" fillId="0" borderId="0" xfId="0" applyFont="1" applyAlignment="1">
      <alignment vertical="center"/>
    </xf>
    <xf numFmtId="0" fontId="18" fillId="0" borderId="0" xfId="0" applyFont="1" applyAlignment="1">
      <alignment horizontal="left" vertical="center" readingOrder="1"/>
    </xf>
    <xf numFmtId="0" fontId="22" fillId="0" borderId="0" xfId="0" applyFont="1" applyAlignment="1">
      <alignment horizontal="left" vertical="center" readingOrder="1"/>
    </xf>
    <xf numFmtId="0" fontId="23" fillId="0" borderId="0" xfId="0" applyFont="1" applyAlignment="1">
      <alignment horizontal="left" vertical="center" readingOrder="1"/>
    </xf>
    <xf numFmtId="0" fontId="24" fillId="0" borderId="0" xfId="0" applyFont="1"/>
    <xf numFmtId="0" fontId="3" fillId="0" borderId="2" xfId="0" applyFont="1" applyBorder="1" applyAlignment="1">
      <alignment horizontal="center"/>
    </xf>
    <xf numFmtId="0" fontId="11" fillId="0" borderId="2" xfId="0" applyFont="1" applyBorder="1" applyAlignment="1">
      <alignment horizontal="center"/>
    </xf>
    <xf numFmtId="0" fontId="10" fillId="0" borderId="2" xfId="0" applyFont="1" applyBorder="1" applyAlignment="1">
      <alignment horizontal="center"/>
    </xf>
    <xf numFmtId="0" fontId="16" fillId="0" borderId="5" xfId="0" applyFont="1" applyBorder="1" applyAlignment="1">
      <alignment horizontal="left" vertical="center" wrapText="1" readingOrder="1"/>
    </xf>
    <xf numFmtId="0" fontId="16" fillId="0" borderId="6" xfId="0" applyFont="1" applyBorder="1" applyAlignment="1">
      <alignment horizontal="left" vertical="center" wrapText="1" readingOrder="1"/>
    </xf>
    <xf numFmtId="0" fontId="15" fillId="0" borderId="7" xfId="0" applyFont="1" applyBorder="1" applyAlignment="1">
      <alignment horizontal="left" vertical="center" wrapText="1" readingOrder="1"/>
    </xf>
    <xf numFmtId="0" fontId="15" fillId="0" borderId="8" xfId="0" applyFont="1" applyBorder="1" applyAlignment="1">
      <alignment horizontal="left" vertical="center" wrapText="1" readingOrder="1"/>
    </xf>
    <xf numFmtId="0" fontId="15" fillId="0" borderId="7" xfId="0" applyFont="1" applyBorder="1" applyAlignment="1">
      <alignment horizontal="center" vertical="center" wrapText="1" readingOrder="1"/>
    </xf>
    <xf numFmtId="0" fontId="15" fillId="0" borderId="8" xfId="0" applyFont="1" applyBorder="1" applyAlignment="1">
      <alignment horizontal="center" vertical="center" wrapText="1" readingOrder="1"/>
    </xf>
    <xf numFmtId="0" fontId="16" fillId="0" borderId="7" xfId="0" applyFont="1" applyBorder="1" applyAlignment="1">
      <alignment horizontal="left" vertical="center" wrapText="1" readingOrder="1"/>
    </xf>
    <xf numFmtId="0" fontId="16" fillId="0" borderId="8" xfId="0" applyFont="1" applyBorder="1" applyAlignment="1">
      <alignment horizontal="left" vertical="center" wrapText="1" readingOrder="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17</xdr:col>
      <xdr:colOff>153783</xdr:colOff>
      <xdr:row>31</xdr:row>
      <xdr:rowOff>10324</xdr:rowOff>
    </xdr:to>
    <xdr:pic>
      <xdr:nvPicPr>
        <xdr:cNvPr id="2" name="Picture 1">
          <a:extLst>
            <a:ext uri="{FF2B5EF4-FFF2-40B4-BE49-F238E27FC236}">
              <a16:creationId xmlns:a16="http://schemas.microsoft.com/office/drawing/2014/main" id="{4CFF9380-D8E5-6360-DAA6-5D23B17CB693}"/>
            </a:ext>
          </a:extLst>
        </xdr:cNvPr>
        <xdr:cNvPicPr>
          <a:picLocks noChangeAspect="1"/>
        </xdr:cNvPicPr>
      </xdr:nvPicPr>
      <xdr:blipFill>
        <a:blip xmlns:r="http://schemas.openxmlformats.org/officeDocument/2006/relationships" r:embed="rId1"/>
        <a:stretch>
          <a:fillRect/>
        </a:stretch>
      </xdr:blipFill>
      <xdr:spPr>
        <a:xfrm>
          <a:off x="609600" y="190500"/>
          <a:ext cx="9907383" cy="5725324"/>
        </a:xfrm>
        <a:prstGeom prst="rect">
          <a:avLst/>
        </a:prstGeom>
      </xdr:spPr>
    </xdr:pic>
    <xdr:clientData/>
  </xdr:twoCellAnchor>
  <xdr:twoCellAnchor editAs="oneCell">
    <xdr:from>
      <xdr:col>1</xdr:col>
      <xdr:colOff>182880</xdr:colOff>
      <xdr:row>32</xdr:row>
      <xdr:rowOff>15240</xdr:rowOff>
    </xdr:from>
    <xdr:to>
      <xdr:col>20</xdr:col>
      <xdr:colOff>588010</xdr:colOff>
      <xdr:row>63</xdr:row>
      <xdr:rowOff>13693</xdr:rowOff>
    </xdr:to>
    <xdr:pic>
      <xdr:nvPicPr>
        <xdr:cNvPr id="8" name="Picture 2">
          <a:extLst>
            <a:ext uri="{FF2B5EF4-FFF2-40B4-BE49-F238E27FC236}">
              <a16:creationId xmlns:a16="http://schemas.microsoft.com/office/drawing/2014/main" id="{02FA0B4D-E06D-7EE6-95F2-7A78B0FDD2E9}"/>
            </a:ext>
          </a:extLst>
        </xdr:cNvPr>
        <xdr:cNvPicPr>
          <a:picLocks noChangeAspect="1"/>
        </xdr:cNvPicPr>
      </xdr:nvPicPr>
      <xdr:blipFill>
        <a:blip xmlns:r="http://schemas.openxmlformats.org/officeDocument/2006/relationships" r:embed="rId2"/>
        <a:stretch>
          <a:fillRect/>
        </a:stretch>
      </xdr:blipFill>
      <xdr:spPr>
        <a:xfrm>
          <a:off x="792480" y="5867400"/>
          <a:ext cx="11983720" cy="5707103"/>
        </a:xfrm>
        <a:prstGeom prst="rect">
          <a:avLst/>
        </a:prstGeom>
      </xdr:spPr>
    </xdr:pic>
    <xdr:clientData/>
  </xdr:twoCellAnchor>
  <xdr:twoCellAnchor editAs="oneCell">
    <xdr:from>
      <xdr:col>1</xdr:col>
      <xdr:colOff>0</xdr:colOff>
      <xdr:row>64</xdr:row>
      <xdr:rowOff>0</xdr:rowOff>
    </xdr:from>
    <xdr:to>
      <xdr:col>21</xdr:col>
      <xdr:colOff>8890</xdr:colOff>
      <xdr:row>93</xdr:row>
      <xdr:rowOff>130969</xdr:rowOff>
    </xdr:to>
    <xdr:pic>
      <xdr:nvPicPr>
        <xdr:cNvPr id="9" name="Picture 3">
          <a:extLst>
            <a:ext uri="{FF2B5EF4-FFF2-40B4-BE49-F238E27FC236}">
              <a16:creationId xmlns:a16="http://schemas.microsoft.com/office/drawing/2014/main" id="{4DA81716-C93A-C699-2D6F-7F00BC06F51A}"/>
            </a:ext>
          </a:extLst>
        </xdr:cNvPr>
        <xdr:cNvPicPr>
          <a:picLocks noChangeAspect="1"/>
        </xdr:cNvPicPr>
      </xdr:nvPicPr>
      <xdr:blipFill>
        <a:blip xmlns:r="http://schemas.openxmlformats.org/officeDocument/2006/relationships" r:embed="rId3"/>
        <a:stretch>
          <a:fillRect/>
        </a:stretch>
      </xdr:blipFill>
      <xdr:spPr>
        <a:xfrm>
          <a:off x="609600" y="11704320"/>
          <a:ext cx="12199620" cy="5468779"/>
        </a:xfrm>
        <a:prstGeom prst="rect">
          <a:avLst/>
        </a:prstGeom>
      </xdr:spPr>
    </xdr:pic>
    <xdr:clientData/>
  </xdr:twoCellAnchor>
  <xdr:twoCellAnchor editAs="oneCell">
    <xdr:from>
      <xdr:col>1</xdr:col>
      <xdr:colOff>0</xdr:colOff>
      <xdr:row>95</xdr:row>
      <xdr:rowOff>0</xdr:rowOff>
    </xdr:from>
    <xdr:to>
      <xdr:col>20</xdr:col>
      <xdr:colOff>296933</xdr:colOff>
      <xdr:row>122</xdr:row>
      <xdr:rowOff>115034</xdr:rowOff>
    </xdr:to>
    <xdr:pic>
      <xdr:nvPicPr>
        <xdr:cNvPr id="5" name="Picture 4">
          <a:extLst>
            <a:ext uri="{FF2B5EF4-FFF2-40B4-BE49-F238E27FC236}">
              <a16:creationId xmlns:a16="http://schemas.microsoft.com/office/drawing/2014/main" id="{7180FE16-DB50-E434-D081-106425206F96}"/>
            </a:ext>
          </a:extLst>
        </xdr:cNvPr>
        <xdr:cNvPicPr>
          <a:picLocks noChangeAspect="1"/>
        </xdr:cNvPicPr>
      </xdr:nvPicPr>
      <xdr:blipFill>
        <a:blip xmlns:r="http://schemas.openxmlformats.org/officeDocument/2006/relationships" r:embed="rId4"/>
        <a:stretch>
          <a:fillRect/>
        </a:stretch>
      </xdr:blipFill>
      <xdr:spPr>
        <a:xfrm>
          <a:off x="609600" y="18097500"/>
          <a:ext cx="11879333" cy="52585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12</xdr:col>
      <xdr:colOff>254337</xdr:colOff>
      <xdr:row>4</xdr:row>
      <xdr:rowOff>60449</xdr:rowOff>
    </xdr:to>
    <xdr:pic>
      <xdr:nvPicPr>
        <xdr:cNvPr id="2" name="Picture 1">
          <a:extLst>
            <a:ext uri="{FF2B5EF4-FFF2-40B4-BE49-F238E27FC236}">
              <a16:creationId xmlns:a16="http://schemas.microsoft.com/office/drawing/2014/main" id="{BC43C8B8-A727-D8DA-367C-D665BFE9F61D}"/>
            </a:ext>
          </a:extLst>
        </xdr:cNvPr>
        <xdr:cNvPicPr>
          <a:picLocks noChangeAspect="1"/>
        </xdr:cNvPicPr>
      </xdr:nvPicPr>
      <xdr:blipFill>
        <a:blip xmlns:r="http://schemas.openxmlformats.org/officeDocument/2006/relationships" r:embed="rId1"/>
        <a:stretch>
          <a:fillRect/>
        </a:stretch>
      </xdr:blipFill>
      <xdr:spPr>
        <a:xfrm>
          <a:off x="609600" y="182880"/>
          <a:ext cx="6963747" cy="8859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hyperlink" Target="https://www.neso.energy/document/301936/download"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57B27-835B-4C23-886E-3616BAF5A93C}">
  <dimension ref="B3:F15"/>
  <sheetViews>
    <sheetView zoomScale="120" zoomScaleNormal="120" workbookViewId="0">
      <selection activeCell="D10" sqref="D10"/>
    </sheetView>
  </sheetViews>
  <sheetFormatPr defaultRowHeight="14.5" x14ac:dyDescent="0.35"/>
  <cols>
    <col min="2" max="2" width="9.81640625" bestFit="1" customWidth="1"/>
    <col min="4" max="4" width="14.453125" bestFit="1" customWidth="1"/>
    <col min="5" max="5" width="11.26953125" customWidth="1"/>
    <col min="6" max="6" width="10.54296875" bestFit="1" customWidth="1"/>
  </cols>
  <sheetData>
    <row r="3" spans="2:6" x14ac:dyDescent="0.35">
      <c r="B3" t="s">
        <v>0</v>
      </c>
      <c r="C3" s="1"/>
      <c r="D3" s="3" t="s">
        <v>1</v>
      </c>
    </row>
    <row r="4" spans="2:6" x14ac:dyDescent="0.35">
      <c r="C4" s="1" t="s">
        <v>2</v>
      </c>
      <c r="D4" s="1">
        <f>'User input - Stage 1'!D34</f>
        <v>28</v>
      </c>
    </row>
    <row r="5" spans="2:6" x14ac:dyDescent="0.35">
      <c r="C5" s="1" t="s">
        <v>3</v>
      </c>
      <c r="D5" s="1">
        <f>'User input - Stage 2'!D34</f>
        <v>49.5</v>
      </c>
    </row>
    <row r="6" spans="2:6" x14ac:dyDescent="0.35">
      <c r="C6" s="1" t="s">
        <v>4</v>
      </c>
      <c r="D6" s="1">
        <f>'User input - Stage 3'!D34</f>
        <v>0</v>
      </c>
    </row>
    <row r="7" spans="2:6" x14ac:dyDescent="0.35">
      <c r="C7" s="3" t="s">
        <v>5</v>
      </c>
      <c r="D7" s="23">
        <f>SUM(D4:D6)</f>
        <v>77.5</v>
      </c>
    </row>
    <row r="9" spans="2:6" x14ac:dyDescent="0.35">
      <c r="B9" t="s">
        <v>6</v>
      </c>
      <c r="C9" s="1"/>
      <c r="D9" s="3" t="s">
        <v>7</v>
      </c>
      <c r="E9" s="3" t="s">
        <v>8</v>
      </c>
    </row>
    <row r="10" spans="2:6" x14ac:dyDescent="0.35">
      <c r="C10" s="1" t="s">
        <v>2</v>
      </c>
      <c r="D10" s="20">
        <f>'User input - Stage 1'!D38</f>
        <v>4.4560602195994647</v>
      </c>
      <c r="E10" s="20">
        <f>'User input - Stage 1'!D39</f>
        <v>0.69301999999999997</v>
      </c>
      <c r="F10" s="21"/>
    </row>
    <row r="11" spans="2:6" x14ac:dyDescent="0.35">
      <c r="C11" s="1" t="s">
        <v>3</v>
      </c>
      <c r="D11" s="20">
        <f>'User input - Stage 2'!D38</f>
        <v>0.75</v>
      </c>
      <c r="E11" s="20">
        <f>'User input - Stage 2'!D39</f>
        <v>0.6063925</v>
      </c>
      <c r="F11" s="21"/>
    </row>
    <row r="12" spans="2:6" x14ac:dyDescent="0.35">
      <c r="C12" s="19" t="s">
        <v>4</v>
      </c>
      <c r="D12" s="22">
        <f>'User input - Stage 3'!D38</f>
        <v>0</v>
      </c>
      <c r="E12" s="22">
        <f>'User input - Stage 3'!D39</f>
        <v>0</v>
      </c>
      <c r="F12" s="21"/>
    </row>
    <row r="13" spans="2:6" x14ac:dyDescent="0.35">
      <c r="C13" s="3" t="s">
        <v>5</v>
      </c>
      <c r="D13" s="13">
        <f>SUM(D10:D12)</f>
        <v>5.2060602195994647</v>
      </c>
      <c r="E13" s="13">
        <f>SUM(E10:E12)</f>
        <v>1.2994124999999999</v>
      </c>
      <c r="F13" s="24">
        <f>SUM(D13:E13)</f>
        <v>6.5054727195994646</v>
      </c>
    </row>
    <row r="15" spans="2:6" x14ac:dyDescent="0.35">
      <c r="E15" t="s">
        <v>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B3DA1-CE4E-4E66-952E-A906E25B07B7}">
  <dimension ref="B1:I66"/>
  <sheetViews>
    <sheetView zoomScale="120" zoomScaleNormal="120" workbookViewId="0">
      <selection activeCell="L13" sqref="L13"/>
    </sheetView>
  </sheetViews>
  <sheetFormatPr defaultRowHeight="14.5" x14ac:dyDescent="0.35"/>
  <cols>
    <col min="3" max="3" width="37" customWidth="1"/>
    <col min="4" max="4" width="14.26953125" bestFit="1" customWidth="1"/>
    <col min="5" max="5" width="14" bestFit="1" customWidth="1"/>
    <col min="6" max="6" width="26.1796875" bestFit="1" customWidth="1"/>
    <col min="7" max="7" width="12" bestFit="1" customWidth="1"/>
    <col min="9" max="9" width="23.54296875" customWidth="1"/>
    <col min="11" max="11" width="11" bestFit="1" customWidth="1"/>
  </cols>
  <sheetData>
    <row r="1" spans="2:9" x14ac:dyDescent="0.35">
      <c r="D1" s="7" t="s">
        <v>10</v>
      </c>
      <c r="E1" s="8" t="s">
        <v>11</v>
      </c>
    </row>
    <row r="2" spans="2:9" x14ac:dyDescent="0.35">
      <c r="B2" s="2" t="s">
        <v>12</v>
      </c>
    </row>
    <row r="3" spans="2:9" x14ac:dyDescent="0.35">
      <c r="B3" s="2"/>
    </row>
    <row r="4" spans="2:9" x14ac:dyDescent="0.35">
      <c r="C4" s="1" t="s">
        <v>13</v>
      </c>
      <c r="D4" s="5">
        <v>80</v>
      </c>
    </row>
    <row r="5" spans="2:9" x14ac:dyDescent="0.35">
      <c r="C5" s="1" t="s">
        <v>14</v>
      </c>
      <c r="D5" s="17" t="s">
        <v>15</v>
      </c>
    </row>
    <row r="6" spans="2:9" x14ac:dyDescent="0.35">
      <c r="C6" s="1" t="s">
        <v>16</v>
      </c>
      <c r="D6" s="6">
        <f>VLOOKUP(D5,'Zonal charges'!B4:C96,2,FALSE)</f>
        <v>8662.75</v>
      </c>
    </row>
    <row r="8" spans="2:9" x14ac:dyDescent="0.35">
      <c r="B8" s="2" t="s">
        <v>17</v>
      </c>
    </row>
    <row r="9" spans="2:9" x14ac:dyDescent="0.35">
      <c r="G9" s="62" t="s">
        <v>6</v>
      </c>
      <c r="H9" s="62"/>
      <c r="I9" s="62"/>
    </row>
    <row r="10" spans="2:9" ht="29" x14ac:dyDescent="0.35">
      <c r="C10" s="3" t="s">
        <v>18</v>
      </c>
      <c r="D10" s="3" t="s">
        <v>19</v>
      </c>
      <c r="E10" s="3" t="s">
        <v>20</v>
      </c>
      <c r="F10" s="4" t="s">
        <v>21</v>
      </c>
      <c r="G10" s="3" t="s">
        <v>22</v>
      </c>
      <c r="H10" s="3" t="s">
        <v>23</v>
      </c>
      <c r="I10" s="4" t="s">
        <v>24</v>
      </c>
    </row>
    <row r="11" spans="2:9" x14ac:dyDescent="0.35">
      <c r="C11" s="5" t="s">
        <v>25</v>
      </c>
      <c r="D11" s="5">
        <v>5.5</v>
      </c>
      <c r="E11" s="5">
        <v>457.25</v>
      </c>
      <c r="F11" s="5" t="s">
        <v>26</v>
      </c>
      <c r="G11" s="15">
        <f>IF($F11="Yes","N/A",$D$4/$E11)</f>
        <v>0.17495899398578457</v>
      </c>
      <c r="H11" s="5">
        <v>0.2</v>
      </c>
      <c r="I11" s="11">
        <f>IF(F11="Yes","N/A",D11*G11*(1-H11))</f>
        <v>0.76981957353745223</v>
      </c>
    </row>
    <row r="12" spans="2:9" x14ac:dyDescent="0.35">
      <c r="C12" s="5" t="s">
        <v>27</v>
      </c>
      <c r="D12" s="5"/>
      <c r="E12" s="5"/>
      <c r="F12" s="5" t="s">
        <v>28</v>
      </c>
      <c r="G12" s="18" t="str">
        <f t="shared" ref="G12:G16" si="0">IF($F12="Yes","N/A",$D$4/$E12)</f>
        <v>N/A</v>
      </c>
      <c r="H12" s="9"/>
      <c r="I12" s="11" t="str">
        <f t="shared" ref="I12:I16" si="1">IF(F12="Yes","N/A",D12*G12*(1-H12))</f>
        <v>N/A</v>
      </c>
    </row>
    <row r="13" spans="2:9" x14ac:dyDescent="0.35">
      <c r="C13" s="5" t="s">
        <v>27</v>
      </c>
      <c r="D13" s="5"/>
      <c r="E13" s="5"/>
      <c r="F13" s="5" t="s">
        <v>28</v>
      </c>
      <c r="G13" s="18" t="str">
        <f t="shared" si="0"/>
        <v>N/A</v>
      </c>
      <c r="H13" s="9"/>
      <c r="I13" s="11" t="str">
        <f t="shared" si="1"/>
        <v>N/A</v>
      </c>
    </row>
    <row r="14" spans="2:9" x14ac:dyDescent="0.35">
      <c r="C14" s="5" t="s">
        <v>27</v>
      </c>
      <c r="D14" s="5"/>
      <c r="E14" s="5"/>
      <c r="F14" s="5" t="s">
        <v>28</v>
      </c>
      <c r="G14" s="18" t="str">
        <f t="shared" si="0"/>
        <v>N/A</v>
      </c>
      <c r="H14" s="9"/>
      <c r="I14" s="11" t="str">
        <f t="shared" si="1"/>
        <v>N/A</v>
      </c>
    </row>
    <row r="15" spans="2:9" x14ac:dyDescent="0.35">
      <c r="C15" s="5" t="s">
        <v>27</v>
      </c>
      <c r="D15" s="5"/>
      <c r="E15" s="5"/>
      <c r="F15" s="5" t="s">
        <v>28</v>
      </c>
      <c r="G15" s="18" t="str">
        <f t="shared" si="0"/>
        <v>N/A</v>
      </c>
      <c r="H15" s="9"/>
      <c r="I15" s="11" t="str">
        <f t="shared" si="1"/>
        <v>N/A</v>
      </c>
    </row>
    <row r="16" spans="2:9" x14ac:dyDescent="0.35">
      <c r="C16" s="5" t="s">
        <v>27</v>
      </c>
      <c r="D16" s="5"/>
      <c r="E16" s="5"/>
      <c r="F16" s="5" t="s">
        <v>28</v>
      </c>
      <c r="G16" s="18" t="str">
        <f t="shared" si="0"/>
        <v>N/A</v>
      </c>
      <c r="H16" s="9"/>
      <c r="I16" s="11" t="str">
        <f t="shared" si="1"/>
        <v>N/A</v>
      </c>
    </row>
    <row r="17" spans="2:9" x14ac:dyDescent="0.35">
      <c r="C17" s="10" t="s">
        <v>5</v>
      </c>
      <c r="D17" s="1">
        <f>SUM(D11:D16)</f>
        <v>5.5</v>
      </c>
      <c r="I17" s="12">
        <f>SUM(I11:I16)</f>
        <v>0.76981957353745223</v>
      </c>
    </row>
    <row r="18" spans="2:9" x14ac:dyDescent="0.35">
      <c r="H18" t="s">
        <v>29</v>
      </c>
    </row>
    <row r="19" spans="2:9" x14ac:dyDescent="0.35">
      <c r="B19" s="2" t="s">
        <v>30</v>
      </c>
    </row>
    <row r="20" spans="2:9" x14ac:dyDescent="0.35">
      <c r="G20" s="62" t="s">
        <v>6</v>
      </c>
      <c r="H20" s="62"/>
      <c r="I20" s="62"/>
    </row>
    <row r="21" spans="2:9" ht="29" x14ac:dyDescent="0.35">
      <c r="C21" s="3" t="s">
        <v>18</v>
      </c>
      <c r="D21" s="3" t="s">
        <v>19</v>
      </c>
      <c r="E21" s="3" t="s">
        <v>20</v>
      </c>
      <c r="F21" s="4" t="s">
        <v>21</v>
      </c>
      <c r="G21" s="3" t="s">
        <v>22</v>
      </c>
      <c r="H21" s="3" t="s">
        <v>23</v>
      </c>
      <c r="I21" s="4" t="s">
        <v>24</v>
      </c>
    </row>
    <row r="22" spans="2:9" x14ac:dyDescent="0.35">
      <c r="C22" s="5" t="s">
        <v>31</v>
      </c>
      <c r="D22" s="5">
        <v>7.5</v>
      </c>
      <c r="E22" s="5">
        <v>457.25</v>
      </c>
      <c r="F22" s="5" t="s">
        <v>26</v>
      </c>
      <c r="G22" s="11">
        <f>IF($F22="Yes","N/A",$D$4/$E22)</f>
        <v>0.17495899398578457</v>
      </c>
      <c r="H22" s="5">
        <v>0.3</v>
      </c>
      <c r="I22" s="11">
        <f>IF(F22="Yes","N/A",D22*G22*(1-H22))</f>
        <v>0.91853471842536893</v>
      </c>
    </row>
    <row r="23" spans="2:9" x14ac:dyDescent="0.35">
      <c r="C23" s="5" t="s">
        <v>32</v>
      </c>
      <c r="D23" s="5">
        <v>10</v>
      </c>
      <c r="E23" s="5">
        <v>240</v>
      </c>
      <c r="F23" s="5" t="s">
        <v>26</v>
      </c>
      <c r="G23" s="11">
        <f t="shared" ref="G23:G28" si="2">IF($F23="Yes","N/A",$D$4/$E23)</f>
        <v>0.33333333333333331</v>
      </c>
      <c r="H23" s="9">
        <v>0.2</v>
      </c>
      <c r="I23" s="11">
        <f t="shared" ref="I23:I28" si="3">IF(F23="Yes","N/A",D23*G23*(1-H23))</f>
        <v>2.6666666666666665</v>
      </c>
    </row>
    <row r="24" spans="2:9" x14ac:dyDescent="0.35">
      <c r="C24" s="5" t="s">
        <v>33</v>
      </c>
      <c r="D24" s="5">
        <v>5</v>
      </c>
      <c r="E24" s="5">
        <v>2771.2</v>
      </c>
      <c r="F24" s="5" t="s">
        <v>26</v>
      </c>
      <c r="G24" s="11">
        <f t="shared" si="2"/>
        <v>2.8868360277136261E-2</v>
      </c>
      <c r="H24" s="9">
        <v>0.3</v>
      </c>
      <c r="I24" s="11">
        <f t="shared" si="3"/>
        <v>0.10103926096997691</v>
      </c>
    </row>
    <row r="25" spans="2:9" x14ac:dyDescent="0.35">
      <c r="C25" s="5" t="s">
        <v>27</v>
      </c>
      <c r="D25" s="5"/>
      <c r="E25" s="5"/>
      <c r="F25" s="5" t="s">
        <v>28</v>
      </c>
      <c r="G25" s="11" t="str">
        <f t="shared" si="2"/>
        <v>N/A</v>
      </c>
      <c r="H25" s="9"/>
      <c r="I25" s="11" t="str">
        <f t="shared" si="3"/>
        <v>N/A</v>
      </c>
    </row>
    <row r="26" spans="2:9" x14ac:dyDescent="0.35">
      <c r="C26" s="5" t="s">
        <v>27</v>
      </c>
      <c r="D26" s="5"/>
      <c r="E26" s="5"/>
      <c r="F26" s="5" t="s">
        <v>28</v>
      </c>
      <c r="G26" s="11" t="str">
        <f t="shared" si="2"/>
        <v>N/A</v>
      </c>
      <c r="H26" s="9"/>
      <c r="I26" s="11" t="str">
        <f t="shared" si="3"/>
        <v>N/A</v>
      </c>
    </row>
    <row r="27" spans="2:9" x14ac:dyDescent="0.35">
      <c r="C27" s="5" t="s">
        <v>27</v>
      </c>
      <c r="D27" s="5"/>
      <c r="E27" s="5"/>
      <c r="F27" s="5" t="s">
        <v>28</v>
      </c>
      <c r="G27" s="11" t="str">
        <f t="shared" si="2"/>
        <v>N/A</v>
      </c>
      <c r="H27" s="9"/>
      <c r="I27" s="11" t="str">
        <f t="shared" si="3"/>
        <v>N/A</v>
      </c>
    </row>
    <row r="28" spans="2:9" x14ac:dyDescent="0.35">
      <c r="C28" s="5" t="s">
        <v>27</v>
      </c>
      <c r="D28" s="5"/>
      <c r="E28" s="5"/>
      <c r="F28" s="5" t="s">
        <v>28</v>
      </c>
      <c r="G28" s="11" t="str">
        <f t="shared" si="2"/>
        <v>N/A</v>
      </c>
      <c r="H28" s="9"/>
      <c r="I28" s="11" t="str">
        <f t="shared" si="3"/>
        <v>N/A</v>
      </c>
    </row>
    <row r="29" spans="2:9" x14ac:dyDescent="0.35">
      <c r="C29" s="10" t="s">
        <v>5</v>
      </c>
      <c r="D29" s="1">
        <f>SUM(D22:D28)</f>
        <v>22.5</v>
      </c>
      <c r="I29" s="12">
        <f>SUM(I22:I28)</f>
        <v>3.6862406460620121</v>
      </c>
    </row>
    <row r="30" spans="2:9" x14ac:dyDescent="0.35">
      <c r="H30" t="s">
        <v>29</v>
      </c>
    </row>
    <row r="32" spans="2:9" x14ac:dyDescent="0.35">
      <c r="B32" s="2" t="s">
        <v>34</v>
      </c>
    </row>
    <row r="33" spans="2:4" x14ac:dyDescent="0.35">
      <c r="C33" s="3" t="s">
        <v>35</v>
      </c>
      <c r="D33" s="3" t="s">
        <v>36</v>
      </c>
    </row>
    <row r="34" spans="2:4" x14ac:dyDescent="0.35">
      <c r="C34" s="1" t="s">
        <v>37</v>
      </c>
      <c r="D34" s="14">
        <f>D17+D29</f>
        <v>28</v>
      </c>
    </row>
    <row r="36" spans="2:4" x14ac:dyDescent="0.35">
      <c r="B36" s="2" t="s">
        <v>6</v>
      </c>
    </row>
    <row r="37" spans="2:4" x14ac:dyDescent="0.35">
      <c r="C37" s="3" t="s">
        <v>35</v>
      </c>
      <c r="D37" s="3" t="s">
        <v>36</v>
      </c>
    </row>
    <row r="38" spans="2:4" x14ac:dyDescent="0.35">
      <c r="C38" s="1" t="s">
        <v>38</v>
      </c>
      <c r="D38" s="15">
        <f>I17+I29</f>
        <v>4.4560602195994647</v>
      </c>
    </row>
    <row r="39" spans="2:4" x14ac:dyDescent="0.35">
      <c r="C39" s="1" t="s">
        <v>39</v>
      </c>
      <c r="D39" s="15">
        <f>D4*D6/1000000</f>
        <v>0.69301999999999997</v>
      </c>
    </row>
    <row r="40" spans="2:4" x14ac:dyDescent="0.35">
      <c r="C40" s="1" t="s">
        <v>40</v>
      </c>
      <c r="D40" s="16">
        <f>SUM(D38:D39)</f>
        <v>5.1490802195994645</v>
      </c>
    </row>
    <row r="49" customFormat="1" x14ac:dyDescent="0.35"/>
    <row r="50" customFormat="1" x14ac:dyDescent="0.35"/>
    <row r="51" customFormat="1" x14ac:dyDescent="0.35"/>
    <row r="52" customFormat="1" x14ac:dyDescent="0.35"/>
    <row r="53" customFormat="1" x14ac:dyDescent="0.35"/>
    <row r="54" customFormat="1" x14ac:dyDescent="0.35"/>
    <row r="55" customFormat="1" x14ac:dyDescent="0.35"/>
    <row r="56" customFormat="1" x14ac:dyDescent="0.35"/>
    <row r="57" customFormat="1" x14ac:dyDescent="0.35"/>
    <row r="58" customFormat="1" x14ac:dyDescent="0.35"/>
    <row r="59" customFormat="1" x14ac:dyDescent="0.35"/>
    <row r="60" customFormat="1" x14ac:dyDescent="0.35"/>
    <row r="61" customFormat="1" x14ac:dyDescent="0.35"/>
    <row r="62" customFormat="1" x14ac:dyDescent="0.35"/>
    <row r="63" customFormat="1" x14ac:dyDescent="0.35"/>
    <row r="64" customFormat="1" x14ac:dyDescent="0.35"/>
    <row r="65" customFormat="1" x14ac:dyDescent="0.35"/>
    <row r="66" customFormat="1" x14ac:dyDescent="0.35"/>
  </sheetData>
  <mergeCells count="2">
    <mergeCell ref="G9:I9"/>
    <mergeCell ref="G20:I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C0ACF-653D-4B79-BE68-ADCD8F63400C}">
  <dimension ref="B1:J40"/>
  <sheetViews>
    <sheetView zoomScale="110" zoomScaleNormal="110" workbookViewId="0">
      <selection activeCell="C4" sqref="C4"/>
    </sheetView>
  </sheetViews>
  <sheetFormatPr defaultRowHeight="21.5" x14ac:dyDescent="0.9"/>
  <cols>
    <col min="1" max="2" width="8.7265625" style="25"/>
    <col min="3" max="3" width="36.54296875" style="25" customWidth="1"/>
    <col min="4" max="4" width="14.26953125" style="25" bestFit="1" customWidth="1"/>
    <col min="5" max="5" width="14" style="25" bestFit="1" customWidth="1"/>
    <col min="6" max="6" width="26.1796875" style="25" bestFit="1" customWidth="1"/>
    <col min="7" max="7" width="19.453125" style="25" bestFit="1" customWidth="1"/>
    <col min="8" max="8" width="11" style="25" bestFit="1" customWidth="1"/>
    <col min="9" max="9" width="8.7265625" style="25"/>
    <col min="10" max="10" width="23.54296875" style="25" customWidth="1"/>
    <col min="11" max="11" width="8.7265625" style="25"/>
    <col min="12" max="12" width="11" style="25" bestFit="1" customWidth="1"/>
    <col min="13" max="16384" width="8.7265625" style="25"/>
  </cols>
  <sheetData>
    <row r="1" spans="2:10" x14ac:dyDescent="0.9">
      <c r="D1" s="26" t="s">
        <v>10</v>
      </c>
      <c r="E1" s="27" t="s">
        <v>11</v>
      </c>
    </row>
    <row r="2" spans="2:10" x14ac:dyDescent="0.9">
      <c r="B2" s="28" t="s">
        <v>12</v>
      </c>
    </row>
    <row r="3" spans="2:10" x14ac:dyDescent="0.9">
      <c r="B3" s="28"/>
      <c r="C3" s="29" t="s">
        <v>41</v>
      </c>
      <c r="D3" s="30">
        <v>150</v>
      </c>
    </row>
    <row r="4" spans="2:10" x14ac:dyDescent="0.9">
      <c r="C4" s="29" t="s">
        <v>42</v>
      </c>
      <c r="D4" s="30">
        <v>70</v>
      </c>
      <c r="E4" s="25" t="s">
        <v>43</v>
      </c>
    </row>
    <row r="5" spans="2:10" x14ac:dyDescent="0.9">
      <c r="C5" s="29" t="s">
        <v>14</v>
      </c>
      <c r="D5" s="31" t="s">
        <v>15</v>
      </c>
    </row>
    <row r="6" spans="2:10" x14ac:dyDescent="0.9">
      <c r="C6" s="29" t="s">
        <v>16</v>
      </c>
      <c r="D6" s="32">
        <f>VLOOKUP(D5,'Zonal charges'!B4:C96,2,FALSE)</f>
        <v>8662.75</v>
      </c>
    </row>
    <row r="8" spans="2:10" x14ac:dyDescent="0.9">
      <c r="B8" s="28" t="s">
        <v>44</v>
      </c>
    </row>
    <row r="9" spans="2:10" x14ac:dyDescent="0.9">
      <c r="G9" s="64" t="s">
        <v>6</v>
      </c>
      <c r="H9" s="64"/>
      <c r="I9" s="64"/>
      <c r="J9" s="64"/>
    </row>
    <row r="10" spans="2:10" ht="86" x14ac:dyDescent="0.9">
      <c r="C10" s="33" t="s">
        <v>18</v>
      </c>
      <c r="D10" s="33" t="s">
        <v>19</v>
      </c>
      <c r="E10" s="33" t="s">
        <v>20</v>
      </c>
      <c r="F10" s="34" t="s">
        <v>21</v>
      </c>
      <c r="G10" s="34" t="s">
        <v>45</v>
      </c>
      <c r="H10" s="33" t="s">
        <v>22</v>
      </c>
      <c r="I10" s="33" t="s">
        <v>23</v>
      </c>
      <c r="J10" s="34" t="s">
        <v>24</v>
      </c>
    </row>
    <row r="11" spans="2:10" x14ac:dyDescent="0.9">
      <c r="C11" s="30" t="s">
        <v>27</v>
      </c>
      <c r="D11" s="30"/>
      <c r="E11" s="30"/>
      <c r="F11" s="30" t="s">
        <v>28</v>
      </c>
      <c r="G11" s="30"/>
      <c r="H11" s="32" t="str">
        <f>IF($F11="Yes","N/A",IF(G11="Total",$D$3/$E11,$D$4/$E11))</f>
        <v>N/A</v>
      </c>
      <c r="I11" s="30"/>
      <c r="J11" s="35" t="str">
        <f>IF(F11="Yes","N/A",D11*H11*(1-I11))</f>
        <v>N/A</v>
      </c>
    </row>
    <row r="12" spans="2:10" x14ac:dyDescent="0.9">
      <c r="C12" s="30" t="s">
        <v>27</v>
      </c>
      <c r="D12" s="30"/>
      <c r="E12" s="30"/>
      <c r="F12" s="30" t="s">
        <v>28</v>
      </c>
      <c r="G12" s="30"/>
      <c r="H12" s="32" t="str">
        <f t="shared" ref="H12:H16" si="0">IF($F12="Yes","N/A",IF(G12="Total",$D$3/$E12,$D$4/$E12))</f>
        <v>N/A</v>
      </c>
      <c r="I12" s="36"/>
      <c r="J12" s="35" t="str">
        <f t="shared" ref="J12:J16" si="1">IF(F12="Yes","N/A",D12*H12*(1-I12))</f>
        <v>N/A</v>
      </c>
    </row>
    <row r="13" spans="2:10" x14ac:dyDescent="0.9">
      <c r="C13" s="30" t="s">
        <v>27</v>
      </c>
      <c r="D13" s="30"/>
      <c r="E13" s="30"/>
      <c r="F13" s="30" t="s">
        <v>28</v>
      </c>
      <c r="G13" s="30"/>
      <c r="H13" s="32" t="str">
        <f t="shared" si="0"/>
        <v>N/A</v>
      </c>
      <c r="I13" s="36"/>
      <c r="J13" s="35" t="str">
        <f t="shared" si="1"/>
        <v>N/A</v>
      </c>
    </row>
    <row r="14" spans="2:10" x14ac:dyDescent="0.9">
      <c r="C14" s="30" t="s">
        <v>27</v>
      </c>
      <c r="D14" s="30"/>
      <c r="E14" s="30"/>
      <c r="F14" s="30" t="s">
        <v>28</v>
      </c>
      <c r="G14" s="30"/>
      <c r="H14" s="32" t="str">
        <f t="shared" si="0"/>
        <v>N/A</v>
      </c>
      <c r="I14" s="36"/>
      <c r="J14" s="35" t="str">
        <f t="shared" si="1"/>
        <v>N/A</v>
      </c>
    </row>
    <row r="15" spans="2:10" x14ac:dyDescent="0.9">
      <c r="C15" s="30" t="s">
        <v>27</v>
      </c>
      <c r="D15" s="30"/>
      <c r="E15" s="30"/>
      <c r="F15" s="30" t="s">
        <v>28</v>
      </c>
      <c r="G15" s="30"/>
      <c r="H15" s="32" t="str">
        <f t="shared" si="0"/>
        <v>N/A</v>
      </c>
      <c r="I15" s="36"/>
      <c r="J15" s="35" t="str">
        <f t="shared" si="1"/>
        <v>N/A</v>
      </c>
    </row>
    <row r="16" spans="2:10" x14ac:dyDescent="0.9">
      <c r="C16" s="30" t="s">
        <v>27</v>
      </c>
      <c r="D16" s="30"/>
      <c r="E16" s="30"/>
      <c r="F16" s="30" t="s">
        <v>28</v>
      </c>
      <c r="G16" s="30"/>
      <c r="H16" s="32" t="str">
        <f t="shared" si="0"/>
        <v>N/A</v>
      </c>
      <c r="I16" s="36"/>
      <c r="J16" s="35" t="str">
        <f t="shared" si="1"/>
        <v>N/A</v>
      </c>
    </row>
    <row r="17" spans="2:10" x14ac:dyDescent="0.9">
      <c r="C17" s="37" t="s">
        <v>5</v>
      </c>
      <c r="D17" s="29">
        <f>SUM(D11:D16)</f>
        <v>0</v>
      </c>
      <c r="J17" s="38">
        <f>SUM(J11:J16)</f>
        <v>0</v>
      </c>
    </row>
    <row r="18" spans="2:10" x14ac:dyDescent="0.9">
      <c r="I18" s="25" t="s">
        <v>29</v>
      </c>
    </row>
    <row r="19" spans="2:10" x14ac:dyDescent="0.9">
      <c r="B19" s="28" t="s">
        <v>46</v>
      </c>
    </row>
    <row r="20" spans="2:10" x14ac:dyDescent="0.9">
      <c r="H20" s="63" t="s">
        <v>6</v>
      </c>
      <c r="I20" s="63"/>
      <c r="J20" s="63"/>
    </row>
    <row r="21" spans="2:10" ht="86" x14ac:dyDescent="0.9">
      <c r="C21" s="33" t="s">
        <v>18</v>
      </c>
      <c r="D21" s="33" t="s">
        <v>19</v>
      </c>
      <c r="E21" s="33" t="s">
        <v>20</v>
      </c>
      <c r="F21" s="34" t="s">
        <v>21</v>
      </c>
      <c r="G21" s="34" t="s">
        <v>45</v>
      </c>
      <c r="H21" s="33" t="s">
        <v>22</v>
      </c>
      <c r="I21" s="33" t="s">
        <v>23</v>
      </c>
      <c r="J21" s="34" t="s">
        <v>24</v>
      </c>
    </row>
    <row r="22" spans="2:10" x14ac:dyDescent="0.9">
      <c r="C22" s="30" t="s">
        <v>47</v>
      </c>
      <c r="D22" s="30">
        <v>1.5</v>
      </c>
      <c r="E22" s="30">
        <v>240</v>
      </c>
      <c r="F22" s="30" t="s">
        <v>26</v>
      </c>
      <c r="G22" s="30" t="s">
        <v>5</v>
      </c>
      <c r="H22" s="32">
        <f>IF($F22="Yes","N/A",IF(G22="Total",$D$3/$E22,$D$4/$E22))</f>
        <v>0.625</v>
      </c>
      <c r="I22" s="30">
        <v>0.2</v>
      </c>
      <c r="J22" s="35">
        <f>IF(F22="Yes","N/A",D22*H22*(1-I22))</f>
        <v>0.75</v>
      </c>
    </row>
    <row r="23" spans="2:10" x14ac:dyDescent="0.9">
      <c r="C23" s="30" t="s">
        <v>48</v>
      </c>
      <c r="D23" s="30">
        <v>48</v>
      </c>
      <c r="E23" s="30">
        <v>2490</v>
      </c>
      <c r="F23" s="30" t="s">
        <v>28</v>
      </c>
      <c r="G23" s="30" t="s">
        <v>5</v>
      </c>
      <c r="H23" s="32" t="str">
        <f t="shared" ref="H23:H28" si="2">IF($F23="Yes","N/A",IF(G23="Total",$D$3/$E23,$D$4/$E23))</f>
        <v>N/A</v>
      </c>
      <c r="I23" s="36"/>
      <c r="J23" s="35" t="str">
        <f t="shared" ref="J23:J28" si="3">IF(F23="Yes","N/A",D23*H23*(1-I23))</f>
        <v>N/A</v>
      </c>
    </row>
    <row r="24" spans="2:10" x14ac:dyDescent="0.9">
      <c r="C24" s="30" t="s">
        <v>27</v>
      </c>
      <c r="D24" s="30"/>
      <c r="E24" s="30"/>
      <c r="F24" s="30" t="s">
        <v>28</v>
      </c>
      <c r="G24" s="30"/>
      <c r="H24" s="32" t="str">
        <f t="shared" si="2"/>
        <v>N/A</v>
      </c>
      <c r="I24" s="36"/>
      <c r="J24" s="35" t="str">
        <f t="shared" si="3"/>
        <v>N/A</v>
      </c>
    </row>
    <row r="25" spans="2:10" x14ac:dyDescent="0.9">
      <c r="C25" s="30" t="s">
        <v>27</v>
      </c>
      <c r="D25" s="30"/>
      <c r="E25" s="30"/>
      <c r="F25" s="30" t="s">
        <v>28</v>
      </c>
      <c r="G25" s="30"/>
      <c r="H25" s="32" t="str">
        <f t="shared" si="2"/>
        <v>N/A</v>
      </c>
      <c r="I25" s="36"/>
      <c r="J25" s="35" t="str">
        <f t="shared" si="3"/>
        <v>N/A</v>
      </c>
    </row>
    <row r="26" spans="2:10" x14ac:dyDescent="0.9">
      <c r="C26" s="30" t="s">
        <v>27</v>
      </c>
      <c r="D26" s="30"/>
      <c r="E26" s="30"/>
      <c r="F26" s="30" t="s">
        <v>28</v>
      </c>
      <c r="G26" s="30"/>
      <c r="H26" s="32" t="str">
        <f t="shared" si="2"/>
        <v>N/A</v>
      </c>
      <c r="I26" s="36"/>
      <c r="J26" s="35" t="str">
        <f t="shared" si="3"/>
        <v>N/A</v>
      </c>
    </row>
    <row r="27" spans="2:10" x14ac:dyDescent="0.9">
      <c r="C27" s="30" t="s">
        <v>27</v>
      </c>
      <c r="D27" s="30"/>
      <c r="E27" s="30"/>
      <c r="F27" s="30" t="s">
        <v>28</v>
      </c>
      <c r="G27" s="30"/>
      <c r="H27" s="32" t="str">
        <f t="shared" si="2"/>
        <v>N/A</v>
      </c>
      <c r="I27" s="36"/>
      <c r="J27" s="35" t="str">
        <f t="shared" si="3"/>
        <v>N/A</v>
      </c>
    </row>
    <row r="28" spans="2:10" x14ac:dyDescent="0.9">
      <c r="C28" s="30" t="s">
        <v>27</v>
      </c>
      <c r="D28" s="30"/>
      <c r="E28" s="30"/>
      <c r="F28" s="30" t="s">
        <v>28</v>
      </c>
      <c r="G28" s="30"/>
      <c r="H28" s="32" t="str">
        <f t="shared" si="2"/>
        <v>N/A</v>
      </c>
      <c r="I28" s="36"/>
      <c r="J28" s="35" t="str">
        <f t="shared" si="3"/>
        <v>N/A</v>
      </c>
    </row>
    <row r="29" spans="2:10" x14ac:dyDescent="0.9">
      <c r="C29" s="37" t="s">
        <v>5</v>
      </c>
      <c r="D29" s="29">
        <f>SUM(D22:D28)</f>
        <v>49.5</v>
      </c>
      <c r="J29" s="38">
        <f>SUM(J22:J28)</f>
        <v>0.75</v>
      </c>
    </row>
    <row r="30" spans="2:10" x14ac:dyDescent="0.9">
      <c r="I30" s="25" t="s">
        <v>29</v>
      </c>
    </row>
    <row r="32" spans="2:10" x14ac:dyDescent="0.9">
      <c r="B32" s="28" t="s">
        <v>34</v>
      </c>
    </row>
    <row r="33" spans="2:4" x14ac:dyDescent="0.9">
      <c r="C33" s="33" t="s">
        <v>35</v>
      </c>
      <c r="D33" s="33" t="s">
        <v>36</v>
      </c>
    </row>
    <row r="34" spans="2:4" x14ac:dyDescent="0.9">
      <c r="C34" s="29" t="s">
        <v>37</v>
      </c>
      <c r="D34" s="39">
        <f>D17+D29</f>
        <v>49.5</v>
      </c>
    </row>
    <row r="36" spans="2:4" x14ac:dyDescent="0.9">
      <c r="B36" s="28" t="s">
        <v>6</v>
      </c>
    </row>
    <row r="37" spans="2:4" x14ac:dyDescent="0.9">
      <c r="C37" s="33" t="s">
        <v>35</v>
      </c>
      <c r="D37" s="33" t="s">
        <v>36</v>
      </c>
    </row>
    <row r="38" spans="2:4" x14ac:dyDescent="0.9">
      <c r="C38" s="29" t="s">
        <v>38</v>
      </c>
      <c r="D38" s="40">
        <f>J17+J29</f>
        <v>0.75</v>
      </c>
    </row>
    <row r="39" spans="2:4" x14ac:dyDescent="0.9">
      <c r="C39" s="29" t="s">
        <v>39</v>
      </c>
      <c r="D39" s="40">
        <f>D4*D6/1000000</f>
        <v>0.6063925</v>
      </c>
    </row>
    <row r="40" spans="2:4" x14ac:dyDescent="0.9">
      <c r="C40" s="29" t="s">
        <v>40</v>
      </c>
      <c r="D40" s="41">
        <f>SUM(D38:D39)</f>
        <v>1.3563925000000001</v>
      </c>
    </row>
  </sheetData>
  <mergeCells count="2">
    <mergeCell ref="H20:J20"/>
    <mergeCell ref="G9:J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D2E13-0372-496D-9CFB-A9E4AD803C8B}">
  <dimension ref="B1:J40"/>
  <sheetViews>
    <sheetView zoomScale="120" zoomScaleNormal="120" workbookViewId="0">
      <selection activeCell="C14" sqref="C14"/>
    </sheetView>
  </sheetViews>
  <sheetFormatPr defaultRowHeight="21.5" x14ac:dyDescent="0.9"/>
  <cols>
    <col min="1" max="2" width="8.7265625" style="25"/>
    <col min="3" max="3" width="36.6328125" style="25" bestFit="1" customWidth="1"/>
    <col min="4" max="4" width="14.26953125" style="25" bestFit="1" customWidth="1"/>
    <col min="5" max="5" width="14" style="25" bestFit="1" customWidth="1"/>
    <col min="6" max="6" width="26.1796875" style="25" bestFit="1" customWidth="1"/>
    <col min="7" max="7" width="19.453125" style="25" bestFit="1" customWidth="1"/>
    <col min="8" max="8" width="11" style="25" bestFit="1" customWidth="1"/>
    <col min="9" max="9" width="8.7265625" style="25"/>
    <col min="10" max="10" width="23.54296875" style="25" customWidth="1"/>
    <col min="11" max="11" width="8.7265625" style="25"/>
    <col min="12" max="12" width="11" style="25" bestFit="1" customWidth="1"/>
    <col min="13" max="16384" width="8.7265625" style="25"/>
  </cols>
  <sheetData>
    <row r="1" spans="2:10" x14ac:dyDescent="0.9">
      <c r="D1" s="26" t="s">
        <v>10</v>
      </c>
      <c r="E1" s="27" t="s">
        <v>11</v>
      </c>
    </row>
    <row r="2" spans="2:10" x14ac:dyDescent="0.9">
      <c r="B2" s="28" t="s">
        <v>12</v>
      </c>
    </row>
    <row r="3" spans="2:10" x14ac:dyDescent="0.9">
      <c r="B3" s="28"/>
      <c r="C3" s="29" t="s">
        <v>41</v>
      </c>
      <c r="D3" s="30"/>
    </row>
    <row r="4" spans="2:10" x14ac:dyDescent="0.9">
      <c r="C4" s="29" t="s">
        <v>42</v>
      </c>
      <c r="D4" s="30"/>
    </row>
    <row r="5" spans="2:10" x14ac:dyDescent="0.9">
      <c r="C5" s="29" t="s">
        <v>14</v>
      </c>
      <c r="D5" s="31" t="s">
        <v>49</v>
      </c>
    </row>
    <row r="6" spans="2:10" x14ac:dyDescent="0.9">
      <c r="C6" s="29" t="s">
        <v>16</v>
      </c>
      <c r="D6" s="32">
        <f>VLOOKUP(D5,'Zonal charges'!B4:C96,2,FALSE)</f>
        <v>8662.75</v>
      </c>
    </row>
    <row r="8" spans="2:10" x14ac:dyDescent="0.9">
      <c r="B8" s="28" t="s">
        <v>44</v>
      </c>
    </row>
    <row r="9" spans="2:10" x14ac:dyDescent="0.9">
      <c r="G9" s="64" t="s">
        <v>6</v>
      </c>
      <c r="H9" s="64"/>
      <c r="I9" s="64"/>
      <c r="J9" s="64"/>
    </row>
    <row r="10" spans="2:10" ht="86" x14ac:dyDescent="0.9">
      <c r="C10" s="33" t="s">
        <v>18</v>
      </c>
      <c r="D10" s="33" t="s">
        <v>19</v>
      </c>
      <c r="E10" s="33" t="s">
        <v>20</v>
      </c>
      <c r="F10" s="34" t="s">
        <v>21</v>
      </c>
      <c r="G10" s="34" t="s">
        <v>45</v>
      </c>
      <c r="H10" s="33" t="s">
        <v>22</v>
      </c>
      <c r="I10" s="33" t="s">
        <v>23</v>
      </c>
      <c r="J10" s="34" t="s">
        <v>24</v>
      </c>
    </row>
    <row r="11" spans="2:10" x14ac:dyDescent="0.9">
      <c r="C11" s="30" t="s">
        <v>27</v>
      </c>
      <c r="D11" s="30"/>
      <c r="E11" s="30"/>
      <c r="F11" s="30" t="s">
        <v>28</v>
      </c>
      <c r="G11" s="30"/>
      <c r="H11" s="32" t="str">
        <f>IF($F11="Yes","N/A",IF(G11="Total",$D$3/$E11,$D$4/$E11))</f>
        <v>N/A</v>
      </c>
      <c r="I11" s="30"/>
      <c r="J11" s="35" t="str">
        <f>IF(F11="Yes","N/A",D11*H11*(1-I11))</f>
        <v>N/A</v>
      </c>
    </row>
    <row r="12" spans="2:10" x14ac:dyDescent="0.9">
      <c r="C12" s="30" t="s">
        <v>27</v>
      </c>
      <c r="D12" s="30"/>
      <c r="E12" s="30"/>
      <c r="F12" s="30" t="s">
        <v>28</v>
      </c>
      <c r="G12" s="30"/>
      <c r="H12" s="32" t="str">
        <f t="shared" ref="H12:H16" si="0">IF($F12="Yes","N/A",IF(G12="Total",$D$3/$E12,$D$4/$E12))</f>
        <v>N/A</v>
      </c>
      <c r="I12" s="36"/>
      <c r="J12" s="35" t="str">
        <f t="shared" ref="J12:J16" si="1">IF(F12="Yes","N/A",D12*H12*(1-I12))</f>
        <v>N/A</v>
      </c>
    </row>
    <row r="13" spans="2:10" x14ac:dyDescent="0.9">
      <c r="C13" s="30" t="s">
        <v>27</v>
      </c>
      <c r="D13" s="30"/>
      <c r="E13" s="30"/>
      <c r="F13" s="30" t="s">
        <v>28</v>
      </c>
      <c r="G13" s="30"/>
      <c r="H13" s="32" t="str">
        <f t="shared" si="0"/>
        <v>N/A</v>
      </c>
      <c r="I13" s="36"/>
      <c r="J13" s="35" t="str">
        <f t="shared" si="1"/>
        <v>N/A</v>
      </c>
    </row>
    <row r="14" spans="2:10" x14ac:dyDescent="0.9">
      <c r="C14" s="30" t="s">
        <v>27</v>
      </c>
      <c r="D14" s="30"/>
      <c r="E14" s="30"/>
      <c r="F14" s="30" t="s">
        <v>28</v>
      </c>
      <c r="G14" s="30"/>
      <c r="H14" s="32" t="str">
        <f t="shared" si="0"/>
        <v>N/A</v>
      </c>
      <c r="I14" s="36"/>
      <c r="J14" s="35" t="str">
        <f t="shared" si="1"/>
        <v>N/A</v>
      </c>
    </row>
    <row r="15" spans="2:10" x14ac:dyDescent="0.9">
      <c r="C15" s="30" t="s">
        <v>27</v>
      </c>
      <c r="D15" s="30"/>
      <c r="E15" s="30"/>
      <c r="F15" s="30" t="s">
        <v>28</v>
      </c>
      <c r="G15" s="30"/>
      <c r="H15" s="32" t="str">
        <f t="shared" si="0"/>
        <v>N/A</v>
      </c>
      <c r="I15" s="36"/>
      <c r="J15" s="35" t="str">
        <f t="shared" si="1"/>
        <v>N/A</v>
      </c>
    </row>
    <row r="16" spans="2:10" x14ac:dyDescent="0.9">
      <c r="C16" s="30" t="s">
        <v>27</v>
      </c>
      <c r="D16" s="30"/>
      <c r="E16" s="30"/>
      <c r="F16" s="30" t="s">
        <v>28</v>
      </c>
      <c r="G16" s="30"/>
      <c r="H16" s="32" t="str">
        <f t="shared" si="0"/>
        <v>N/A</v>
      </c>
      <c r="I16" s="36"/>
      <c r="J16" s="35" t="str">
        <f t="shared" si="1"/>
        <v>N/A</v>
      </c>
    </row>
    <row r="17" spans="2:10" x14ac:dyDescent="0.9">
      <c r="C17" s="37" t="s">
        <v>5</v>
      </c>
      <c r="D17" s="29">
        <f>SUM(D11:D16)</f>
        <v>0</v>
      </c>
      <c r="J17" s="38">
        <f>SUM(J11:J16)</f>
        <v>0</v>
      </c>
    </row>
    <row r="18" spans="2:10" x14ac:dyDescent="0.9">
      <c r="I18" s="25" t="s">
        <v>29</v>
      </c>
    </row>
    <row r="19" spans="2:10" x14ac:dyDescent="0.9">
      <c r="B19" s="28" t="s">
        <v>46</v>
      </c>
    </row>
    <row r="20" spans="2:10" x14ac:dyDescent="0.9">
      <c r="H20" s="63" t="s">
        <v>6</v>
      </c>
      <c r="I20" s="63"/>
      <c r="J20" s="63"/>
    </row>
    <row r="21" spans="2:10" ht="86" x14ac:dyDescent="0.9">
      <c r="C21" s="33" t="s">
        <v>18</v>
      </c>
      <c r="D21" s="33" t="s">
        <v>19</v>
      </c>
      <c r="E21" s="33" t="s">
        <v>20</v>
      </c>
      <c r="F21" s="34" t="s">
        <v>21</v>
      </c>
      <c r="G21" s="34" t="s">
        <v>45</v>
      </c>
      <c r="H21" s="33" t="s">
        <v>22</v>
      </c>
      <c r="I21" s="33" t="s">
        <v>23</v>
      </c>
      <c r="J21" s="34" t="s">
        <v>24</v>
      </c>
    </row>
    <row r="22" spans="2:10" x14ac:dyDescent="0.9">
      <c r="C22" s="30" t="s">
        <v>27</v>
      </c>
      <c r="D22" s="30"/>
      <c r="E22" s="30"/>
      <c r="F22" s="30" t="s">
        <v>28</v>
      </c>
      <c r="G22" s="30" t="s">
        <v>5</v>
      </c>
      <c r="H22" s="32" t="str">
        <f>IF($F22="Yes","N/A",IF(G22="Total",$D$3/$E22,$D$4/$E22))</f>
        <v>N/A</v>
      </c>
      <c r="I22" s="30"/>
      <c r="J22" s="35" t="str">
        <f>IF(F22="Yes","N/A",D22*H22*(1-I22))</f>
        <v>N/A</v>
      </c>
    </row>
    <row r="23" spans="2:10" x14ac:dyDescent="0.9">
      <c r="C23" s="30" t="s">
        <v>27</v>
      </c>
      <c r="D23" s="30"/>
      <c r="E23" s="30"/>
      <c r="F23" s="30" t="s">
        <v>28</v>
      </c>
      <c r="G23" s="30"/>
      <c r="H23" s="32" t="str">
        <f t="shared" ref="H23:H28" si="2">IF($F23="Yes","N/A",IF(G23="Total",$D$3/$E23,$D$4/$E23))</f>
        <v>N/A</v>
      </c>
      <c r="I23" s="36"/>
      <c r="J23" s="35" t="str">
        <f t="shared" ref="J23:J28" si="3">IF(F23="Yes","N/A",D23*H23*(1-I23))</f>
        <v>N/A</v>
      </c>
    </row>
    <row r="24" spans="2:10" x14ac:dyDescent="0.9">
      <c r="C24" s="30" t="s">
        <v>27</v>
      </c>
      <c r="D24" s="30"/>
      <c r="E24" s="30"/>
      <c r="F24" s="30" t="s">
        <v>28</v>
      </c>
      <c r="G24" s="30"/>
      <c r="H24" s="32" t="str">
        <f t="shared" si="2"/>
        <v>N/A</v>
      </c>
      <c r="I24" s="36"/>
      <c r="J24" s="35" t="str">
        <f t="shared" si="3"/>
        <v>N/A</v>
      </c>
    </row>
    <row r="25" spans="2:10" x14ac:dyDescent="0.9">
      <c r="C25" s="30" t="s">
        <v>27</v>
      </c>
      <c r="D25" s="30"/>
      <c r="E25" s="30"/>
      <c r="F25" s="30" t="s">
        <v>28</v>
      </c>
      <c r="G25" s="30"/>
      <c r="H25" s="32" t="str">
        <f t="shared" si="2"/>
        <v>N/A</v>
      </c>
      <c r="I25" s="36"/>
      <c r="J25" s="35" t="str">
        <f t="shared" si="3"/>
        <v>N/A</v>
      </c>
    </row>
    <row r="26" spans="2:10" x14ac:dyDescent="0.9">
      <c r="C26" s="30" t="s">
        <v>27</v>
      </c>
      <c r="D26" s="30"/>
      <c r="E26" s="30"/>
      <c r="F26" s="30" t="s">
        <v>28</v>
      </c>
      <c r="G26" s="30"/>
      <c r="H26" s="32" t="str">
        <f t="shared" si="2"/>
        <v>N/A</v>
      </c>
      <c r="I26" s="36"/>
      <c r="J26" s="35" t="str">
        <f t="shared" si="3"/>
        <v>N/A</v>
      </c>
    </row>
    <row r="27" spans="2:10" x14ac:dyDescent="0.9">
      <c r="C27" s="30" t="s">
        <v>27</v>
      </c>
      <c r="D27" s="30"/>
      <c r="E27" s="30"/>
      <c r="F27" s="30" t="s">
        <v>28</v>
      </c>
      <c r="G27" s="30"/>
      <c r="H27" s="32" t="str">
        <f t="shared" si="2"/>
        <v>N/A</v>
      </c>
      <c r="I27" s="36"/>
      <c r="J27" s="35" t="str">
        <f t="shared" si="3"/>
        <v>N/A</v>
      </c>
    </row>
    <row r="28" spans="2:10" x14ac:dyDescent="0.9">
      <c r="C28" s="30" t="s">
        <v>27</v>
      </c>
      <c r="D28" s="30"/>
      <c r="E28" s="30"/>
      <c r="F28" s="30" t="s">
        <v>28</v>
      </c>
      <c r="G28" s="30"/>
      <c r="H28" s="32" t="str">
        <f t="shared" si="2"/>
        <v>N/A</v>
      </c>
      <c r="I28" s="36"/>
      <c r="J28" s="35" t="str">
        <f t="shared" si="3"/>
        <v>N/A</v>
      </c>
    </row>
    <row r="29" spans="2:10" x14ac:dyDescent="0.9">
      <c r="C29" s="37" t="s">
        <v>5</v>
      </c>
      <c r="D29" s="29">
        <f>SUM(D22:D28)</f>
        <v>0</v>
      </c>
      <c r="J29" s="38">
        <f>SUM(J22:J28)</f>
        <v>0</v>
      </c>
    </row>
    <row r="30" spans="2:10" x14ac:dyDescent="0.9">
      <c r="I30" s="25" t="s">
        <v>29</v>
      </c>
    </row>
    <row r="32" spans="2:10" x14ac:dyDescent="0.9">
      <c r="B32" s="28" t="s">
        <v>34</v>
      </c>
    </row>
    <row r="33" spans="2:4" x14ac:dyDescent="0.9">
      <c r="C33" s="33" t="s">
        <v>35</v>
      </c>
      <c r="D33" s="33" t="s">
        <v>36</v>
      </c>
    </row>
    <row r="34" spans="2:4" x14ac:dyDescent="0.9">
      <c r="C34" s="29" t="s">
        <v>37</v>
      </c>
      <c r="D34" s="39">
        <f>D17+D29</f>
        <v>0</v>
      </c>
    </row>
    <row r="36" spans="2:4" x14ac:dyDescent="0.9">
      <c r="B36" s="28" t="s">
        <v>6</v>
      </c>
    </row>
    <row r="37" spans="2:4" x14ac:dyDescent="0.9">
      <c r="C37" s="33" t="s">
        <v>35</v>
      </c>
      <c r="D37" s="33" t="s">
        <v>36</v>
      </c>
    </row>
    <row r="38" spans="2:4" x14ac:dyDescent="0.9">
      <c r="C38" s="29" t="s">
        <v>38</v>
      </c>
      <c r="D38" s="40">
        <f>J17+J29</f>
        <v>0</v>
      </c>
    </row>
    <row r="39" spans="2:4" x14ac:dyDescent="0.9">
      <c r="C39" s="29" t="s">
        <v>39</v>
      </c>
      <c r="D39" s="40">
        <f>D4*D6/1000000</f>
        <v>0</v>
      </c>
    </row>
    <row r="40" spans="2:4" x14ac:dyDescent="0.9">
      <c r="C40" s="29" t="s">
        <v>40</v>
      </c>
      <c r="D40" s="41">
        <f>SUM(D38:D39)</f>
        <v>0</v>
      </c>
    </row>
  </sheetData>
  <mergeCells count="2">
    <mergeCell ref="G9:J9"/>
    <mergeCell ref="H20:J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87714-CB3A-45EE-83F0-8B56F552E2B2}">
  <dimension ref="A1"/>
  <sheetViews>
    <sheetView tabSelected="1" topLeftCell="A28" zoomScale="55" zoomScaleNormal="55" workbookViewId="0">
      <selection activeCell="V42" sqref="V42"/>
    </sheetView>
  </sheetViews>
  <sheetFormatPr defaultRowHeight="14.5" x14ac:dyDescent="0.3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FB124-AA68-4346-94DB-3D6E92FF5A20}">
  <dimension ref="A1:I96"/>
  <sheetViews>
    <sheetView zoomScale="110" zoomScaleNormal="110" workbookViewId="0">
      <pane xSplit="1" ySplit="3" topLeftCell="B4" activePane="bottomRight" state="frozen"/>
      <selection pane="topRight" activeCell="B1" sqref="B1"/>
      <selection pane="bottomLeft" activeCell="A3" sqref="A3"/>
      <selection pane="bottomRight" activeCell="J11" sqref="J11"/>
    </sheetView>
  </sheetViews>
  <sheetFormatPr defaultRowHeight="21.5" x14ac:dyDescent="0.9"/>
  <cols>
    <col min="1" max="2" width="8.7265625" style="25"/>
    <col min="3" max="3" width="13.1796875" style="25" bestFit="1" customWidth="1"/>
    <col min="4" max="16384" width="8.7265625" style="25"/>
  </cols>
  <sheetData>
    <row r="1" spans="1:9" x14ac:dyDescent="0.9">
      <c r="A1" s="28" t="s">
        <v>50</v>
      </c>
      <c r="I1" s="42" t="s">
        <v>51</v>
      </c>
    </row>
    <row r="3" spans="1:9" x14ac:dyDescent="0.9">
      <c r="B3" s="28" t="s">
        <v>52</v>
      </c>
      <c r="C3" s="28" t="s">
        <v>53</v>
      </c>
    </row>
    <row r="4" spans="1:9" x14ac:dyDescent="0.9">
      <c r="B4" s="25" t="s">
        <v>49</v>
      </c>
      <c r="C4" s="25">
        <v>8662.75</v>
      </c>
    </row>
    <row r="5" spans="1:9" x14ac:dyDescent="0.9">
      <c r="B5" s="25" t="s">
        <v>54</v>
      </c>
      <c r="C5" s="25">
        <v>0</v>
      </c>
    </row>
    <row r="6" spans="1:9" x14ac:dyDescent="0.9">
      <c r="B6" s="25" t="s">
        <v>55</v>
      </c>
      <c r="C6" s="25">
        <v>8662.75</v>
      </c>
    </row>
    <row r="7" spans="1:9" x14ac:dyDescent="0.9">
      <c r="B7" s="25" t="s">
        <v>56</v>
      </c>
      <c r="C7" s="25">
        <v>0</v>
      </c>
    </row>
    <row r="8" spans="1:9" x14ac:dyDescent="0.9">
      <c r="B8" s="25" t="s">
        <v>57</v>
      </c>
      <c r="C8" s="25">
        <v>0</v>
      </c>
    </row>
    <row r="9" spans="1:9" x14ac:dyDescent="0.9">
      <c r="B9" s="25" t="s">
        <v>15</v>
      </c>
      <c r="C9" s="25">
        <v>8662.75</v>
      </c>
    </row>
    <row r="10" spans="1:9" x14ac:dyDescent="0.9">
      <c r="B10" s="25" t="s">
        <v>58</v>
      </c>
      <c r="C10" s="25">
        <v>8662.75</v>
      </c>
    </row>
    <row r="11" spans="1:9" x14ac:dyDescent="0.9">
      <c r="B11" s="25" t="s">
        <v>59</v>
      </c>
      <c r="C11" s="25">
        <v>8662.75</v>
      </c>
    </row>
    <row r="12" spans="1:9" x14ac:dyDescent="0.9">
      <c r="B12" s="25" t="s">
        <v>60</v>
      </c>
      <c r="C12" s="25">
        <v>8662.75</v>
      </c>
    </row>
    <row r="13" spans="1:9" x14ac:dyDescent="0.9">
      <c r="B13" s="25" t="s">
        <v>61</v>
      </c>
      <c r="C13" s="25">
        <v>5704.42</v>
      </c>
    </row>
    <row r="14" spans="1:9" x14ac:dyDescent="0.9">
      <c r="B14" s="25" t="s">
        <v>62</v>
      </c>
      <c r="C14" s="25">
        <v>838.62</v>
      </c>
    </row>
    <row r="15" spans="1:9" x14ac:dyDescent="0.9">
      <c r="B15" s="25" t="s">
        <v>63</v>
      </c>
      <c r="C15" s="25">
        <v>838.62</v>
      </c>
    </row>
    <row r="16" spans="1:9" x14ac:dyDescent="0.9">
      <c r="B16" s="25" t="s">
        <v>64</v>
      </c>
      <c r="C16" s="25">
        <v>788.1</v>
      </c>
    </row>
    <row r="17" spans="2:3" x14ac:dyDescent="0.9">
      <c r="B17" s="25" t="s">
        <v>65</v>
      </c>
      <c r="C17" s="25">
        <v>4865.8</v>
      </c>
    </row>
    <row r="18" spans="2:3" x14ac:dyDescent="0.9">
      <c r="B18" s="25" t="s">
        <v>66</v>
      </c>
      <c r="C18" s="25">
        <v>4865.8</v>
      </c>
    </row>
    <row r="19" spans="2:3" x14ac:dyDescent="0.9">
      <c r="B19" s="25" t="s">
        <v>67</v>
      </c>
      <c r="C19" s="25">
        <v>2117.23</v>
      </c>
    </row>
    <row r="20" spans="2:3" x14ac:dyDescent="0.9">
      <c r="B20" s="25" t="s">
        <v>68</v>
      </c>
      <c r="C20" s="25">
        <v>6983.03</v>
      </c>
    </row>
    <row r="21" spans="2:3" x14ac:dyDescent="0.9">
      <c r="B21" s="25" t="s">
        <v>69</v>
      </c>
      <c r="C21" s="25">
        <v>4865.8</v>
      </c>
    </row>
    <row r="22" spans="2:3" x14ac:dyDescent="0.9">
      <c r="B22" s="25" t="s">
        <v>70</v>
      </c>
      <c r="C22" s="25">
        <v>4865.8</v>
      </c>
    </row>
    <row r="23" spans="2:3" x14ac:dyDescent="0.9">
      <c r="B23" s="25" t="s">
        <v>71</v>
      </c>
      <c r="C23" s="25">
        <v>6983.03</v>
      </c>
    </row>
    <row r="24" spans="2:3" x14ac:dyDescent="0.9">
      <c r="B24" s="25" t="s">
        <v>72</v>
      </c>
      <c r="C24" s="25">
        <v>6983.03</v>
      </c>
    </row>
    <row r="25" spans="2:3" x14ac:dyDescent="0.9">
      <c r="B25" s="25" t="s">
        <v>73</v>
      </c>
      <c r="C25" s="25">
        <v>778.1</v>
      </c>
    </row>
    <row r="26" spans="2:3" x14ac:dyDescent="0.9">
      <c r="B26" s="25" t="s">
        <v>74</v>
      </c>
      <c r="C26" s="25">
        <v>778.1</v>
      </c>
    </row>
    <row r="27" spans="2:3" x14ac:dyDescent="0.9">
      <c r="B27" s="25" t="s">
        <v>75</v>
      </c>
      <c r="C27" s="25">
        <v>778.1</v>
      </c>
    </row>
    <row r="28" spans="2:3" x14ac:dyDescent="0.9">
      <c r="B28" s="25" t="s">
        <v>76</v>
      </c>
      <c r="C28" s="25">
        <v>2519.15</v>
      </c>
    </row>
    <row r="29" spans="2:3" x14ac:dyDescent="0.9">
      <c r="B29" s="25" t="s">
        <v>77</v>
      </c>
      <c r="C29" s="25">
        <v>0</v>
      </c>
    </row>
    <row r="30" spans="2:3" x14ac:dyDescent="0.9">
      <c r="B30" s="25" t="s">
        <v>78</v>
      </c>
      <c r="C30" s="25">
        <v>1680.53</v>
      </c>
    </row>
    <row r="31" spans="2:3" x14ac:dyDescent="0.9">
      <c r="B31" s="25" t="s">
        <v>79</v>
      </c>
      <c r="C31" s="25">
        <v>2519.15</v>
      </c>
    </row>
    <row r="32" spans="2:3" x14ac:dyDescent="0.9">
      <c r="B32" s="25" t="s">
        <v>80</v>
      </c>
      <c r="C32" s="25">
        <v>2519.15</v>
      </c>
    </row>
    <row r="33" spans="2:3" x14ac:dyDescent="0.9">
      <c r="B33" s="25" t="s">
        <v>81</v>
      </c>
      <c r="C33" s="25">
        <v>778.1</v>
      </c>
    </row>
    <row r="34" spans="2:3" x14ac:dyDescent="0.9">
      <c r="B34" s="25" t="s">
        <v>82</v>
      </c>
      <c r="C34" s="25">
        <v>778.1</v>
      </c>
    </row>
    <row r="35" spans="2:3" x14ac:dyDescent="0.9">
      <c r="B35" s="25" t="s">
        <v>83</v>
      </c>
      <c r="C35" s="25">
        <v>778.1</v>
      </c>
    </row>
    <row r="36" spans="2:3" x14ac:dyDescent="0.9">
      <c r="B36" s="25" t="s">
        <v>84</v>
      </c>
      <c r="C36" s="25">
        <v>778.1</v>
      </c>
    </row>
    <row r="37" spans="2:3" x14ac:dyDescent="0.9">
      <c r="B37" s="25" t="s">
        <v>85</v>
      </c>
      <c r="C37" s="25">
        <v>0</v>
      </c>
    </row>
    <row r="38" spans="2:3" x14ac:dyDescent="0.9">
      <c r="B38" s="25" t="s">
        <v>86</v>
      </c>
      <c r="C38" s="25">
        <v>778.1</v>
      </c>
    </row>
    <row r="39" spans="2:3" x14ac:dyDescent="0.9">
      <c r="B39" s="25" t="s">
        <v>87</v>
      </c>
      <c r="C39" s="25">
        <v>778.1</v>
      </c>
    </row>
    <row r="40" spans="2:3" x14ac:dyDescent="0.9">
      <c r="B40" s="25" t="s">
        <v>88</v>
      </c>
      <c r="C40" s="25">
        <v>778.1</v>
      </c>
    </row>
    <row r="41" spans="2:3" x14ac:dyDescent="0.9">
      <c r="B41" s="25" t="s">
        <v>89</v>
      </c>
      <c r="C41" s="25">
        <v>2076.94</v>
      </c>
    </row>
    <row r="42" spans="2:3" x14ac:dyDescent="0.9">
      <c r="B42" s="25" t="s">
        <v>90</v>
      </c>
      <c r="C42" s="25">
        <v>2076.94</v>
      </c>
    </row>
    <row r="43" spans="2:3" x14ac:dyDescent="0.9">
      <c r="B43" s="25" t="s">
        <v>91</v>
      </c>
      <c r="C43" s="25">
        <v>778.1</v>
      </c>
    </row>
    <row r="44" spans="2:3" x14ac:dyDescent="0.9">
      <c r="B44" s="25" t="s">
        <v>92</v>
      </c>
      <c r="C44" s="25">
        <v>2076.94</v>
      </c>
    </row>
    <row r="45" spans="2:3" x14ac:dyDescent="0.9">
      <c r="B45" s="25" t="s">
        <v>93</v>
      </c>
      <c r="C45" s="25">
        <v>778.1</v>
      </c>
    </row>
    <row r="46" spans="2:3" x14ac:dyDescent="0.9">
      <c r="B46" s="25" t="s">
        <v>94</v>
      </c>
      <c r="C46" s="25">
        <v>778.1</v>
      </c>
    </row>
    <row r="47" spans="2:3" x14ac:dyDescent="0.9">
      <c r="B47" s="25" t="s">
        <v>95</v>
      </c>
      <c r="C47" s="25">
        <v>778.1</v>
      </c>
    </row>
    <row r="48" spans="2:3" x14ac:dyDescent="0.9">
      <c r="B48" s="25" t="s">
        <v>96</v>
      </c>
      <c r="C48" s="25">
        <v>778.1</v>
      </c>
    </row>
    <row r="49" spans="2:3" x14ac:dyDescent="0.9">
      <c r="B49" s="25" t="s">
        <v>97</v>
      </c>
      <c r="C49" s="25">
        <v>778.1</v>
      </c>
    </row>
    <row r="50" spans="2:3" x14ac:dyDescent="0.9">
      <c r="B50" s="25" t="s">
        <v>98</v>
      </c>
      <c r="C50" s="25">
        <v>778.1</v>
      </c>
    </row>
    <row r="51" spans="2:3" x14ac:dyDescent="0.9">
      <c r="B51" s="25" t="s">
        <v>99</v>
      </c>
      <c r="C51" s="25">
        <v>778.1</v>
      </c>
    </row>
    <row r="52" spans="2:3" x14ac:dyDescent="0.9">
      <c r="B52" s="25" t="s">
        <v>100</v>
      </c>
      <c r="C52" s="25">
        <v>778.1</v>
      </c>
    </row>
    <row r="53" spans="2:3" x14ac:dyDescent="0.9">
      <c r="B53" s="25" t="s">
        <v>101</v>
      </c>
      <c r="C53" s="25">
        <v>0</v>
      </c>
    </row>
    <row r="54" spans="2:3" x14ac:dyDescent="0.9">
      <c r="B54" s="25" t="s">
        <v>102</v>
      </c>
      <c r="C54" s="25">
        <v>778.1</v>
      </c>
    </row>
    <row r="55" spans="2:3" x14ac:dyDescent="0.9">
      <c r="B55" s="25" t="s">
        <v>103</v>
      </c>
      <c r="C55" s="25">
        <v>778.1</v>
      </c>
    </row>
    <row r="56" spans="2:3" x14ac:dyDescent="0.9">
      <c r="B56" s="25" t="s">
        <v>104</v>
      </c>
      <c r="C56" s="25">
        <v>778.1</v>
      </c>
    </row>
    <row r="57" spans="2:3" x14ac:dyDescent="0.9">
      <c r="B57" s="25" t="s">
        <v>105</v>
      </c>
      <c r="C57" s="25">
        <v>778.1</v>
      </c>
    </row>
    <row r="58" spans="2:3" x14ac:dyDescent="0.9">
      <c r="B58" s="25" t="s">
        <v>106</v>
      </c>
      <c r="C58" s="25">
        <v>778.1</v>
      </c>
    </row>
    <row r="59" spans="2:3" x14ac:dyDescent="0.9">
      <c r="B59" s="25" t="s">
        <v>107</v>
      </c>
      <c r="C59" s="25">
        <v>1361.62</v>
      </c>
    </row>
    <row r="60" spans="2:3" x14ac:dyDescent="0.9">
      <c r="B60" s="25" t="s">
        <v>108</v>
      </c>
      <c r="C60" s="25">
        <v>1361.62</v>
      </c>
    </row>
    <row r="61" spans="2:3" x14ac:dyDescent="0.9">
      <c r="B61" s="25" t="s">
        <v>109</v>
      </c>
      <c r="C61" s="25">
        <v>1361.62</v>
      </c>
    </row>
    <row r="62" spans="2:3" x14ac:dyDescent="0.9">
      <c r="B62" s="25" t="s">
        <v>110</v>
      </c>
      <c r="C62" s="25">
        <v>1361.62</v>
      </c>
    </row>
    <row r="63" spans="2:3" x14ac:dyDescent="0.9">
      <c r="B63" s="25" t="s">
        <v>111</v>
      </c>
      <c r="C63" s="25">
        <v>1361.62</v>
      </c>
    </row>
    <row r="64" spans="2:3" x14ac:dyDescent="0.9">
      <c r="B64" s="25" t="s">
        <v>112</v>
      </c>
      <c r="C64" s="25">
        <v>1361.62</v>
      </c>
    </row>
    <row r="65" spans="2:3" x14ac:dyDescent="0.9">
      <c r="B65" s="25" t="s">
        <v>113</v>
      </c>
      <c r="C65" s="25">
        <v>1361.62</v>
      </c>
    </row>
    <row r="66" spans="2:3" x14ac:dyDescent="0.9">
      <c r="B66" s="25" t="s">
        <v>114</v>
      </c>
      <c r="C66" s="25">
        <v>1361.62</v>
      </c>
    </row>
    <row r="67" spans="2:3" x14ac:dyDescent="0.9">
      <c r="B67" s="25" t="s">
        <v>115</v>
      </c>
      <c r="C67" s="25">
        <v>1361.62</v>
      </c>
    </row>
    <row r="68" spans="2:3" x14ac:dyDescent="0.9">
      <c r="B68" s="25" t="s">
        <v>116</v>
      </c>
      <c r="C68" s="25">
        <v>1361.62</v>
      </c>
    </row>
    <row r="69" spans="2:3" x14ac:dyDescent="0.9">
      <c r="B69" s="25" t="s">
        <v>117</v>
      </c>
      <c r="C69" s="25">
        <v>0</v>
      </c>
    </row>
    <row r="70" spans="2:3" x14ac:dyDescent="0.9">
      <c r="B70" s="25" t="s">
        <v>118</v>
      </c>
      <c r="C70" s="25">
        <v>0</v>
      </c>
    </row>
    <row r="71" spans="2:3" x14ac:dyDescent="0.9">
      <c r="B71" s="25" t="s">
        <v>119</v>
      </c>
      <c r="C71" s="25">
        <v>1361.62</v>
      </c>
    </row>
    <row r="72" spans="2:3" x14ac:dyDescent="0.9">
      <c r="B72" s="25" t="s">
        <v>120</v>
      </c>
      <c r="C72" s="25">
        <v>1361.62</v>
      </c>
    </row>
    <row r="73" spans="2:3" x14ac:dyDescent="0.9">
      <c r="B73" s="25" t="s">
        <v>121</v>
      </c>
      <c r="C73" s="25">
        <v>0</v>
      </c>
    </row>
    <row r="74" spans="2:3" x14ac:dyDescent="0.9">
      <c r="B74" s="25" t="s">
        <v>122</v>
      </c>
      <c r="C74" s="25">
        <v>1361.62</v>
      </c>
    </row>
    <row r="75" spans="2:3" x14ac:dyDescent="0.9">
      <c r="B75" s="25" t="s">
        <v>123</v>
      </c>
      <c r="C75" s="25">
        <v>1361.62</v>
      </c>
    </row>
    <row r="76" spans="2:3" x14ac:dyDescent="0.9">
      <c r="B76" s="25" t="s">
        <v>124</v>
      </c>
      <c r="C76" s="25">
        <v>1361.62</v>
      </c>
    </row>
    <row r="77" spans="2:3" x14ac:dyDescent="0.9">
      <c r="B77" s="25" t="s">
        <v>125</v>
      </c>
      <c r="C77" s="25">
        <v>1361.62</v>
      </c>
    </row>
    <row r="78" spans="2:3" x14ac:dyDescent="0.9">
      <c r="B78" s="25" t="s">
        <v>126</v>
      </c>
      <c r="C78" s="25">
        <v>1361.62</v>
      </c>
    </row>
    <row r="79" spans="2:3" x14ac:dyDescent="0.9">
      <c r="B79" s="25" t="s">
        <v>127</v>
      </c>
      <c r="C79" s="25">
        <v>1361.62</v>
      </c>
    </row>
    <row r="80" spans="2:3" x14ac:dyDescent="0.9">
      <c r="B80" s="25" t="s">
        <v>128</v>
      </c>
      <c r="C80" s="25">
        <v>5062.16</v>
      </c>
    </row>
    <row r="81" spans="2:3" x14ac:dyDescent="0.9">
      <c r="B81" s="25" t="s">
        <v>129</v>
      </c>
      <c r="C81" s="25">
        <v>5062.16</v>
      </c>
    </row>
    <row r="82" spans="2:3" x14ac:dyDescent="0.9">
      <c r="B82" s="25" t="s">
        <v>130</v>
      </c>
      <c r="C82" s="25">
        <v>0</v>
      </c>
    </row>
    <row r="83" spans="2:3" x14ac:dyDescent="0.9">
      <c r="B83" s="25" t="s">
        <v>131</v>
      </c>
      <c r="C83" s="25">
        <v>5062.16</v>
      </c>
    </row>
    <row r="84" spans="2:3" x14ac:dyDescent="0.9">
      <c r="B84" s="25" t="s">
        <v>132</v>
      </c>
      <c r="C84" s="25">
        <v>5062.16</v>
      </c>
    </row>
    <row r="85" spans="2:3" x14ac:dyDescent="0.9">
      <c r="B85" s="25" t="s">
        <v>133</v>
      </c>
      <c r="C85" s="25">
        <v>5062.16</v>
      </c>
    </row>
    <row r="86" spans="2:3" x14ac:dyDescent="0.9">
      <c r="B86" s="25" t="s">
        <v>134</v>
      </c>
      <c r="C86" s="25">
        <v>3185.76</v>
      </c>
    </row>
    <row r="87" spans="2:3" x14ac:dyDescent="0.9">
      <c r="B87" s="25" t="s">
        <v>135</v>
      </c>
      <c r="C87" s="25">
        <v>3185.76</v>
      </c>
    </row>
    <row r="88" spans="2:3" x14ac:dyDescent="0.9">
      <c r="B88" s="25" t="s">
        <v>136</v>
      </c>
      <c r="C88" s="25">
        <v>3185.76</v>
      </c>
    </row>
    <row r="89" spans="2:3" x14ac:dyDescent="0.9">
      <c r="B89" s="25" t="s">
        <v>137</v>
      </c>
      <c r="C89" s="25">
        <v>7134.88</v>
      </c>
    </row>
    <row r="90" spans="2:3" x14ac:dyDescent="0.9">
      <c r="B90" s="25" t="s">
        <v>138</v>
      </c>
      <c r="C90" s="25">
        <v>6977.31</v>
      </c>
    </row>
    <row r="91" spans="2:3" x14ac:dyDescent="0.9">
      <c r="B91" s="25" t="s">
        <v>139</v>
      </c>
      <c r="C91" s="25">
        <v>9899.85</v>
      </c>
    </row>
    <row r="92" spans="2:3" x14ac:dyDescent="0.9">
      <c r="B92" s="25" t="s">
        <v>140</v>
      </c>
      <c r="C92" s="25">
        <v>8347.98</v>
      </c>
    </row>
    <row r="93" spans="2:3" x14ac:dyDescent="0.9">
      <c r="B93" s="25" t="s">
        <v>141</v>
      </c>
      <c r="C93" s="25">
        <v>7502.3</v>
      </c>
    </row>
    <row r="94" spans="2:3" x14ac:dyDescent="0.9">
      <c r="B94" s="25" t="s">
        <v>142</v>
      </c>
      <c r="C94" s="25">
        <v>7502.3</v>
      </c>
    </row>
    <row r="95" spans="2:3" x14ac:dyDescent="0.9">
      <c r="B95" s="25" t="s">
        <v>143</v>
      </c>
      <c r="C95" s="25">
        <v>15677.41</v>
      </c>
    </row>
    <row r="96" spans="2:3" x14ac:dyDescent="0.9">
      <c r="B96" s="25" t="s">
        <v>144</v>
      </c>
      <c r="C96" s="25">
        <v>9899.85</v>
      </c>
    </row>
  </sheetData>
  <phoneticPr fontId="4" type="noConversion"/>
  <hyperlinks>
    <hyperlink ref="I1" r:id="rId1" xr:uid="{147EC466-853E-4CDD-8FD9-FB229432B8BC}"/>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4714E-B0BA-4A11-AC8E-896A8B1D5CDF}">
  <dimension ref="B2:E17"/>
  <sheetViews>
    <sheetView topLeftCell="A7" workbookViewId="0">
      <selection activeCell="A7" sqref="A1:XFD1048576"/>
    </sheetView>
  </sheetViews>
  <sheetFormatPr defaultRowHeight="21.5" x14ac:dyDescent="0.9"/>
  <cols>
    <col min="1" max="1" width="8.7265625" style="25"/>
    <col min="2" max="2" width="35.81640625" style="57" customWidth="1"/>
    <col min="3" max="3" width="25.26953125" style="57" customWidth="1"/>
    <col min="4" max="4" width="39.453125" style="57" customWidth="1"/>
    <col min="5" max="5" width="30.1796875" style="57" customWidth="1"/>
    <col min="6" max="16384" width="8.7265625" style="25"/>
  </cols>
  <sheetData>
    <row r="2" spans="2:5" ht="43" x14ac:dyDescent="0.9">
      <c r="B2" s="43" t="s">
        <v>145</v>
      </c>
      <c r="C2" s="43" t="s">
        <v>146</v>
      </c>
      <c r="D2" s="43" t="s">
        <v>22</v>
      </c>
      <c r="E2" s="44"/>
    </row>
    <row r="3" spans="2:5" x14ac:dyDescent="0.9">
      <c r="B3" s="45" t="s">
        <v>147</v>
      </c>
      <c r="C3" s="46" t="s">
        <v>148</v>
      </c>
      <c r="D3" s="46" t="s">
        <v>149</v>
      </c>
      <c r="E3" s="47" t="s">
        <v>150</v>
      </c>
    </row>
    <row r="4" spans="2:5" x14ac:dyDescent="0.9">
      <c r="B4" s="48" t="s">
        <v>151</v>
      </c>
      <c r="C4" s="49" t="s">
        <v>152</v>
      </c>
      <c r="D4" s="49" t="s">
        <v>149</v>
      </c>
      <c r="E4" s="50" t="s">
        <v>153</v>
      </c>
    </row>
    <row r="5" spans="2:5" ht="23" x14ac:dyDescent="0.9">
      <c r="B5" s="48" t="s">
        <v>154</v>
      </c>
      <c r="C5" s="49" t="s">
        <v>175</v>
      </c>
      <c r="D5" s="49" t="s">
        <v>149</v>
      </c>
      <c r="E5" s="50" t="s">
        <v>155</v>
      </c>
    </row>
    <row r="6" spans="2:5" ht="23" x14ac:dyDescent="0.9">
      <c r="B6" s="48" t="s">
        <v>156</v>
      </c>
      <c r="C6" s="49" t="s">
        <v>176</v>
      </c>
      <c r="D6" s="65" t="s">
        <v>157</v>
      </c>
      <c r="E6" s="66"/>
    </row>
    <row r="7" spans="2:5" ht="63.75" customHeight="1" x14ac:dyDescent="0.9">
      <c r="B7" s="67" t="s">
        <v>158</v>
      </c>
      <c r="C7" s="69" t="s">
        <v>159</v>
      </c>
      <c r="D7" s="51" t="s">
        <v>160</v>
      </c>
      <c r="E7" s="71" t="s">
        <v>161</v>
      </c>
    </row>
    <row r="8" spans="2:5" ht="64.5" customHeight="1" x14ac:dyDescent="0.9">
      <c r="B8" s="68"/>
      <c r="C8" s="70"/>
      <c r="D8" s="52" t="s">
        <v>162</v>
      </c>
      <c r="E8" s="72"/>
    </row>
    <row r="9" spans="2:5" ht="85" x14ac:dyDescent="0.9">
      <c r="B9" s="48" t="s">
        <v>163</v>
      </c>
      <c r="C9" s="49" t="s">
        <v>177</v>
      </c>
      <c r="D9" s="53" t="s">
        <v>164</v>
      </c>
      <c r="E9" s="50" t="s">
        <v>165</v>
      </c>
    </row>
    <row r="10" spans="2:5" ht="51" x14ac:dyDescent="0.9">
      <c r="B10" s="48" t="s">
        <v>166</v>
      </c>
      <c r="C10" s="54" t="s">
        <v>167</v>
      </c>
      <c r="D10" s="55" t="s">
        <v>168</v>
      </c>
      <c r="E10" s="71" t="s">
        <v>169</v>
      </c>
    </row>
    <row r="11" spans="2:5" ht="43" x14ac:dyDescent="0.9">
      <c r="B11" s="48" t="s">
        <v>170</v>
      </c>
      <c r="C11" s="49" t="s">
        <v>171</v>
      </c>
      <c r="D11" s="55" t="s">
        <v>168</v>
      </c>
      <c r="E11" s="72"/>
    </row>
    <row r="13" spans="2:5" x14ac:dyDescent="0.9">
      <c r="B13" s="56" t="s">
        <v>172</v>
      </c>
    </row>
    <row r="14" spans="2:5" x14ac:dyDescent="0.9">
      <c r="B14" s="58" t="s">
        <v>173</v>
      </c>
    </row>
    <row r="15" spans="2:5" x14ac:dyDescent="0.9">
      <c r="B15" s="59" t="s">
        <v>178</v>
      </c>
    </row>
    <row r="16" spans="2:5" x14ac:dyDescent="0.9">
      <c r="B16" s="59" t="s">
        <v>179</v>
      </c>
    </row>
    <row r="17" spans="2:2" x14ac:dyDescent="0.9">
      <c r="B17" s="60" t="s">
        <v>174</v>
      </c>
    </row>
  </sheetData>
  <mergeCells count="5">
    <mergeCell ref="D6:E6"/>
    <mergeCell ref="B7:B8"/>
    <mergeCell ref="C7:C8"/>
    <mergeCell ref="E7:E8"/>
    <mergeCell ref="E10:E1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01B9C-42DB-4DA9-A927-03BAB410F6AA}">
  <dimension ref="B2"/>
  <sheetViews>
    <sheetView workbookViewId="0">
      <selection activeCell="D11" sqref="D11"/>
    </sheetView>
  </sheetViews>
  <sheetFormatPr defaultRowHeight="21.5" x14ac:dyDescent="0.9"/>
  <cols>
    <col min="1" max="16384" width="8.7265625" style="25"/>
  </cols>
  <sheetData>
    <row r="2" spans="2:2" x14ac:dyDescent="0.9">
      <c r="B2" s="61"/>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C261C8F09564428ABFA751934FCA20" ma:contentTypeVersion="3" ma:contentTypeDescription="Create a new document." ma:contentTypeScope="" ma:versionID="d6958ce98ea58d51fedaeeac576f72b6">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60189deeda322035a5251218184e0b05"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false">
      <xsd:simpleType>
        <xsd:restriction base="dms:Note"/>
      </xsd:simpleType>
    </xsd:element>
    <xsd:element name="MediaServiceFastMetadata" ma:index="9" nillable="true" ma:displayName="MediaServiceFastMetadata" ma:hidden="true" ma:internalName="MediaServiceFastMetadata" ma:readOnly="false">
      <xsd:simpleType>
        <xsd:restriction base="dms:Note"/>
      </xsd:simpleType>
    </xsd:element>
    <xsd:element name="MediaServiceAutoKeyPoints" ma:index="10" nillable="true" ma:displayName="MediaServiceAutoKeyPoints" ma:hidden="true" ma:internalName="MediaServiceAutoKeyPoints" ma:readOnly="false">
      <xsd:simpleType>
        <xsd:restriction base="dms:Note"/>
      </xsd:simpleType>
    </xsd:element>
    <xsd:element name="MediaServiceKeyPoints" ma:index="11" nillable="true" ma:displayName="KeyPoints" ma:hidden="true" ma:internalName="MediaServiceKeyPoints" ma:readOnly="false">
      <xsd:simpleType>
        <xsd:restriction base="dms:Note"/>
      </xsd:simpleType>
    </xsd:element>
    <xsd:element name="MediaServiceAutoTags" ma:index="12" nillable="true" ma:displayName="Tags" ma:hidden="true" ma:internalName="MediaServiceAutoTags" ma:readOnly="false">
      <xsd:simpleType>
        <xsd:restriction base="dms:Text"/>
      </xsd:simpleType>
    </xsd:element>
    <xsd:element name="MediaServiceGenerationTime" ma:index="13" nillable="true" ma:displayName="MediaServiceGenerationTime" ma:hidden="true" ma:internalName="MediaServiceGenerationTime" ma:readOnly="false">
      <xsd:simpleType>
        <xsd:restriction base="dms:Text"/>
      </xsd:simpleType>
    </xsd:element>
    <xsd:element name="MediaServiceEventHashCode" ma:index="14" nillable="true" ma:displayName="MediaServiceEventHashCode" ma:hidden="true" ma:internalName="MediaServiceEventHashCode" ma:readOnly="false">
      <xsd:simpleType>
        <xsd:restriction base="dms:Text"/>
      </xsd:simpleType>
    </xsd:element>
    <xsd:element name="MediaServiceDateTaken" ma:index="15" nillable="true" ma:displayName="MediaServiceDateTaken" ma:hidden="true" ma:internalName="MediaServiceDateTaken" ma:readOnly="false">
      <xsd:simpleType>
        <xsd:restriction base="dms:Text"/>
      </xsd:simpleType>
    </xsd:element>
    <xsd:element name="MediaServiceOCR" ma:index="16" nillable="true" ma:displayName="Extracted Text" ma:hidden="true" ma:internalName="MediaServiceOCR" ma:readOnly="false">
      <xsd:simpleType>
        <xsd:restriction base="dms:Note"/>
      </xsd:simpleType>
    </xsd:element>
    <xsd:element name="MediaServiceLocation" ma:index="17" nillable="true" ma:displayName="Location" ma:hidden="true" ma:internalName="MediaServiceLocation" ma:readOnly="fals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false">
      <xsd:simpleType>
        <xsd:restriction base="dms:Text"/>
      </xsd:simpleType>
    </xsd:element>
    <xsd:element name="MediaLengthInSeconds" ma:index="21" nillable="true" ma:displayName="MediaLengthInSeconds" ma:hidden="true" ma:internalName="MediaLengthInSeconds" ma:readOnly="false">
      <xsd:simpleType>
        <xsd:restriction base="dms:Unknown"/>
      </xsd:simpleType>
    </xsd:element>
    <xsd:element name="MediaServiceSearchProperties" ma:index="22" nillable="true" ma:displayName="MediaServiceSearchProperties" ma:hidden="true" ma:internalName="MediaServiceSearchPropertie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hidden="true" ma:internalName="SharedWithUs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hidden="true" ma:internalName="SharedWithDetails" ma:readOnly="fals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ServiceAutoKeyPoints xmlns="f71abe4e-f5ff-49cd-8eff-5f4949acc510" xsi:nil="true"/>
    <MediaServiceOCR xmlns="f71abe4e-f5ff-49cd-8eff-5f4949acc510" xsi:nil="true"/>
    <MediaServiceKeyPoints xmlns="f71abe4e-f5ff-49cd-8eff-5f4949acc510" xsi:nil="true"/>
    <MediaLengthInSeconds xmlns="f71abe4e-f5ff-49cd-8eff-5f4949acc510" xsi:nil="true"/>
    <MediaServiceSearchProperties xmlns="f71abe4e-f5ff-49cd-8eff-5f4949acc510" xsi:nil="true"/>
    <MediaServiceMetadata xmlns="f71abe4e-f5ff-49cd-8eff-5f4949acc510" xsi:nil="true"/>
    <MediaServiceDateTaken xmlns="f71abe4e-f5ff-49cd-8eff-5f4949acc510" xsi:nil="true"/>
    <MediaServiceGenerationTime xmlns="f71abe4e-f5ff-49cd-8eff-5f4949acc510" xsi:nil="true"/>
    <SharedWithUsers xmlns="97b6fe81-1556-4112-94ca-31043ca39b71">
      <UserInfo>
        <DisplayName/>
        <AccountId xsi:nil="true"/>
        <AccountType/>
      </UserInfo>
    </SharedWithUsers>
    <MediaServiceAutoTags xmlns="f71abe4e-f5ff-49cd-8eff-5f4949acc510" xsi:nil="true"/>
    <MediaServiceObjectDetectorVersions xmlns="f71abe4e-f5ff-49cd-8eff-5f4949acc510" xsi:nil="true"/>
    <MediaServiceFastMetadata xmlns="f71abe4e-f5ff-49cd-8eff-5f4949acc510" xsi:nil="true"/>
    <MediaServiceEventHashCode xmlns="f71abe4e-f5ff-49cd-8eff-5f4949acc510" xsi:nil="true"/>
    <SharedWithDetails xmlns="97b6fe81-1556-4112-94ca-31043ca39b71" xsi:nil="true"/>
    <MediaServiceLocation xmlns="f71abe4e-f5ff-49cd-8eff-5f4949acc510" xsi:nil="true"/>
  </documentManagement>
</p:properties>
</file>

<file path=customXml/itemProps1.xml><?xml version="1.0" encoding="utf-8"?>
<ds:datastoreItem xmlns:ds="http://schemas.openxmlformats.org/officeDocument/2006/customXml" ds:itemID="{FEDF174A-7A95-4656-8039-A7CDF6AB18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BC812B-539E-4223-922D-ABA1367BE260}">
  <ds:schemaRefs>
    <ds:schemaRef ds:uri="http://schemas.microsoft.com/sharepoint/v3/contenttype/forms"/>
  </ds:schemaRefs>
</ds:datastoreItem>
</file>

<file path=customXml/itemProps3.xml><?xml version="1.0" encoding="utf-8"?>
<ds:datastoreItem xmlns:ds="http://schemas.openxmlformats.org/officeDocument/2006/customXml" ds:itemID="{8E9C34C9-3D24-499B-B7F2-920F0BB17811}">
  <ds:schemaRefs>
    <ds:schemaRef ds:uri="http://purl.org/dc/terms/"/>
    <ds:schemaRef ds:uri="f71abe4e-f5ff-49cd-8eff-5f4949acc510"/>
    <ds:schemaRef ds:uri="http://schemas.microsoft.com/office/2006/documentManagement/types"/>
    <ds:schemaRef ds:uri="http://purl.org/dc/elements/1.1/"/>
    <ds:schemaRef ds:uri="http://schemas.microsoft.com/office/2006/metadata/properties"/>
    <ds:schemaRef ds:uri="http://schemas.microsoft.com/office/infopath/2007/PartnerControls"/>
    <ds:schemaRef ds:uri="97b6fe81-1556-4112-94ca-31043ca39b71"/>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Totals</vt:lpstr>
      <vt:lpstr>User input - Stage 1</vt:lpstr>
      <vt:lpstr>User input - Stage 2</vt:lpstr>
      <vt:lpstr>User input - Stage 3</vt:lpstr>
      <vt:lpstr>ETYS zone</vt:lpstr>
      <vt:lpstr>Zonal charges</vt:lpstr>
      <vt:lpstr>LARF examples</vt:lpstr>
      <vt:lpstr>MITS node explainer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 Aston</dc:creator>
  <cp:keywords/>
  <dc:description/>
  <cp:lastModifiedBy>Tammy Meek</cp:lastModifiedBy>
  <cp:revision/>
  <dcterms:created xsi:type="dcterms:W3CDTF">2025-10-21T09:06:42Z</dcterms:created>
  <dcterms:modified xsi:type="dcterms:W3CDTF">2026-01-19T15:11:23Z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0x0101005BC261C8F09564428ABFA751934FCA20</vt:lpwstr>
  </property>
</Properties>
</file>